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6"/>
  </bookViews>
  <sheets>
    <sheet name="玉米" sheetId="12" r:id="rId1"/>
    <sheet name="水稻" sheetId="8" r:id="rId2"/>
    <sheet name="蔬菜" sheetId="6" r:id="rId3"/>
    <sheet name="花卉种植" sheetId="2" r:id="rId4"/>
    <sheet name="苗木" sheetId="4" r:id="rId5"/>
    <sheet name="温室大棚" sheetId="10" r:id="rId6"/>
    <sheet name="水果" sheetId="13" r:id="rId7"/>
  </sheets>
  <definedNames>
    <definedName name="_xlnm._FilterDatabase" localSheetId="6" hidden="1">水果!$A$1:$N$6</definedName>
    <definedName name="_xlnm.Print_Area" localSheetId="6">水果!$A$1:$O$10</definedName>
    <definedName name="_xlnm.Print_Titles" localSheetId="6">水果!$3:$3</definedName>
  </definedNames>
  <calcPr calcId="144525"/>
</workbook>
</file>

<file path=xl/sharedStrings.xml><?xml version="1.0" encoding="utf-8"?>
<sst xmlns="http://schemas.openxmlformats.org/spreadsheetml/2006/main" count="302" uniqueCount="143">
  <si>
    <t>附件12</t>
  </si>
  <si>
    <r>
      <rPr>
        <sz val="22"/>
        <rFont val="宋体"/>
        <charset val="134"/>
      </rPr>
      <t>广州市政策性</t>
    </r>
    <r>
      <rPr>
        <u/>
        <sz val="22"/>
        <rFont val="宋体"/>
        <charset val="134"/>
      </rPr>
      <t xml:space="preserve"> 玉米种植 </t>
    </r>
    <r>
      <rPr>
        <sz val="22"/>
        <rFont val="宋体"/>
        <charset val="134"/>
      </rPr>
      <t>保险承保明细表</t>
    </r>
  </si>
  <si>
    <r>
      <rPr>
        <sz val="12"/>
        <rFont val="宋体"/>
        <charset val="134"/>
      </rPr>
      <t>统计季度：</t>
    </r>
    <r>
      <rPr>
        <u/>
        <sz val="12"/>
        <rFont val="宋体"/>
        <charset val="134"/>
      </rPr>
      <t xml:space="preserve"> 2024 </t>
    </r>
    <r>
      <rPr>
        <sz val="12"/>
        <rFont val="宋体"/>
        <charset val="134"/>
      </rPr>
      <t>年第</t>
    </r>
    <r>
      <rPr>
        <u/>
        <sz val="12"/>
        <rFont val="宋体"/>
        <charset val="134"/>
      </rPr>
      <t xml:space="preserve"> 2 </t>
    </r>
    <r>
      <rPr>
        <sz val="12"/>
        <rFont val="宋体"/>
        <charset val="134"/>
      </rPr>
      <t>季；承保总户数：</t>
    </r>
    <r>
      <rPr>
        <u/>
        <sz val="12"/>
        <rFont val="宋体"/>
        <charset val="134"/>
      </rPr>
      <t xml:space="preserve"> 1 户</t>
    </r>
    <r>
      <rPr>
        <sz val="12"/>
        <rFont val="宋体"/>
        <charset val="134"/>
      </rPr>
      <t xml:space="preserve">                                                                                               单位：亩（头、羽、盆）元</t>
    </r>
  </si>
  <si>
    <t>序号</t>
  </si>
  <si>
    <t>被保险人</t>
  </si>
  <si>
    <t>标的名称</t>
  </si>
  <si>
    <t>保险数量</t>
  </si>
  <si>
    <t>标的种养地点</t>
  </si>
  <si>
    <t>保险起始日</t>
  </si>
  <si>
    <t>保险终止日</t>
  </si>
  <si>
    <t>保险金额</t>
  </si>
  <si>
    <t>总保费</t>
  </si>
  <si>
    <t>中央补贴金额</t>
  </si>
  <si>
    <t>省级补贴金额</t>
  </si>
  <si>
    <t>市级补贴金额</t>
  </si>
  <si>
    <t>区级补贴金额</t>
  </si>
  <si>
    <t>农户缴费金额</t>
  </si>
  <si>
    <t>广东省农业科学院</t>
  </si>
  <si>
    <t>甜玉米</t>
  </si>
  <si>
    <t>广州市白云区钟落潭镇黎家塘村</t>
  </si>
  <si>
    <t>合计</t>
  </si>
  <si>
    <t>保险机构盖章：</t>
  </si>
  <si>
    <t>农业农村主管部门盖章：</t>
  </si>
  <si>
    <t>日期：2024.07</t>
  </si>
  <si>
    <t>附件8</t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</si>
  <si>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水稻种植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</si>
  <si>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年第2季；承保总户数：</t>
    </r>
    <r>
      <rPr>
        <u/>
        <sz val="14"/>
        <rFont val="宋体"/>
        <charset val="134"/>
      </rPr>
      <t xml:space="preserve"> 35 </t>
    </r>
    <r>
      <rPr>
        <sz val="14"/>
        <rFont val="宋体"/>
        <charset val="134"/>
      </rPr>
      <t>户                                                                                                    单位：亩（头、羽、盆）元</t>
    </r>
  </si>
  <si>
    <t>胡日星‎</t>
  </si>
  <si>
    <t>水稻</t>
  </si>
  <si>
    <t>广州市白云区钟落潭镇郭塘村</t>
  </si>
  <si>
    <t>曾令通‎</t>
  </si>
  <si>
    <t>胡永桥‎</t>
  </si>
  <si>
    <t>广州市白云区江高镇大田村</t>
  </si>
  <si>
    <t>胡永生‎</t>
  </si>
  <si>
    <t>广州隆麦农业科技发展有限公司‎</t>
  </si>
  <si>
    <t>广州市白云区江高镇郭塘村</t>
  </si>
  <si>
    <t>广州丰益生态园有限公司‎</t>
  </si>
  <si>
    <t>广州市白云区人和镇建南村</t>
  </si>
  <si>
    <t>肖广源‎</t>
  </si>
  <si>
    <t>广州市白云区钟落潭镇红旗村</t>
  </si>
  <si>
    <t>广州市白米布物业管理有限公司‎</t>
  </si>
  <si>
    <t>广州市白云区人和镇秀水村</t>
  </si>
  <si>
    <t>董裕权‎</t>
  </si>
  <si>
    <t>广州市白云区钟落潭镇梅田村</t>
  </si>
  <si>
    <t>朱绍铜‎</t>
  </si>
  <si>
    <t>广州市白云区江高镇大石岗村</t>
  </si>
  <si>
    <t>食尚（广东）农业科技有限公司‎</t>
  </si>
  <si>
    <t>广州市白云区人和镇清河村</t>
  </si>
  <si>
    <t>广州市白云区伟丰家鱼养殖专业合作社‎</t>
  </si>
  <si>
    <t>广州市白云区江高镇峡石村</t>
  </si>
  <si>
    <t>江启忠‎</t>
  </si>
  <si>
    <t>广州市白云区江高镇双岗村</t>
  </si>
  <si>
    <t>李锦沂‎</t>
  </si>
  <si>
    <t>广州市白云区人和镇汉塘村</t>
  </si>
  <si>
    <t>陈永东‎</t>
  </si>
  <si>
    <t>广州市白云区江高镇鹤岗村</t>
  </si>
  <si>
    <t>广东升威实业有限公司‎</t>
  </si>
  <si>
    <t>广州市白云区钟落潭镇寮采村</t>
  </si>
  <si>
    <t>广东穗云农业科技有限公司‎</t>
  </si>
  <si>
    <t>广州市白云区江高镇江村</t>
  </si>
  <si>
    <t>肖钻开‎</t>
  </si>
  <si>
    <t>王均道‎</t>
  </si>
  <si>
    <t>广州市白云区江高镇两下村</t>
  </si>
  <si>
    <t>广东现代种业发展有限公司‎</t>
  </si>
  <si>
    <t>广州市绿康农业发展有限公司‎</t>
  </si>
  <si>
    <t>广州市白云区人和镇南方村</t>
  </si>
  <si>
    <t>广州市云供农业科技有限公司‎</t>
  </si>
  <si>
    <t>广州市白云区龙归街道夏良村</t>
  </si>
  <si>
    <t>广州市白云区江高豪格农副产品加工厂‎</t>
  </si>
  <si>
    <t>广州市白云区江高镇水沥村</t>
  </si>
  <si>
    <t>广州艺森绿色农业有限公司‎</t>
  </si>
  <si>
    <t>广州市白云区江高镇两上村</t>
  </si>
  <si>
    <t>肖永恒‎</t>
  </si>
  <si>
    <t>周世典‎</t>
  </si>
  <si>
    <t>广州市白云区江高镇茅山村</t>
  </si>
  <si>
    <t>胡志杭‎</t>
  </si>
  <si>
    <t>曾虎‎</t>
  </si>
  <si>
    <t>广州市白云区钟落潭镇龙岗村</t>
  </si>
  <si>
    <t>广东省农业科学院‎</t>
  </si>
  <si>
    <t>广州市田心农业发展有限公司‎</t>
  </si>
  <si>
    <t>广州市白云区太和镇白山村</t>
  </si>
  <si>
    <t>广东君行集团有限公司‎</t>
  </si>
  <si>
    <t>广州市白云区钟落潭镇湴湖村</t>
  </si>
  <si>
    <t>附件6</t>
  </si>
  <si>
    <r>
      <rPr>
        <sz val="22"/>
        <rFont val="宋体"/>
        <charset val="134"/>
      </rPr>
      <t>广州市政策性</t>
    </r>
    <r>
      <rPr>
        <u/>
        <sz val="22"/>
        <rFont val="宋体"/>
        <charset val="134"/>
      </rPr>
      <t xml:space="preserve"> 蔬菜种植 </t>
    </r>
    <r>
      <rPr>
        <sz val="22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</si>
  <si>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2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2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</si>
  <si>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省级补贴
金额</t>
  </si>
  <si>
    <t>市级补贴
金额</t>
  </si>
  <si>
    <t>区级补贴
金额</t>
  </si>
  <si>
    <t>农户缴费
金额</t>
  </si>
  <si>
    <t>钟镜松‎</t>
  </si>
  <si>
    <t>露天叶菜</t>
  </si>
  <si>
    <t>白云区江高镇双岗村</t>
  </si>
  <si>
    <t>广州迎峰连心家庭农场有限公司‎</t>
  </si>
  <si>
    <t>露天果菜</t>
  </si>
  <si>
    <t>白云区钟落潭镇黎家塘村</t>
  </si>
  <si>
    <t>附件2</t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</si>
  <si>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 花卉种植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</si>
  <si>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2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2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</si>
  <si>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保险数量（亩）</t>
  </si>
  <si>
    <t>费率</t>
  </si>
  <si>
    <t>中央补贴
金额</t>
  </si>
  <si>
    <t>黄永强‎</t>
  </si>
  <si>
    <t>大棚花卉苗木（一年多茬）</t>
  </si>
  <si>
    <t>广州市白云区钟落潭镇登塘村</t>
  </si>
  <si>
    <t>龙冬梅‎</t>
  </si>
  <si>
    <t>广州市白云区钟落潭镇新村</t>
  </si>
  <si>
    <t>附件4</t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</si>
  <si>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 苗木种植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</si>
  <si>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2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1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</si>
  <si>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广州市梓洪林业有限责任公司‎</t>
  </si>
  <si>
    <t>露地花卉苗木（一年多茬）</t>
  </si>
  <si>
    <t>广州市白云区钟落潭镇马沥村</t>
  </si>
  <si>
    <t>附件10</t>
  </si>
  <si>
    <r>
      <t>广州市政策性</t>
    </r>
    <r>
      <rPr>
        <u/>
        <sz val="22"/>
        <rFont val="宋体"/>
        <charset val="134"/>
      </rPr>
      <t xml:space="preserve"> 温室大棚 </t>
    </r>
    <r>
      <rPr>
        <sz val="22"/>
        <rFont val="宋体"/>
        <charset val="134"/>
      </rPr>
      <t>保险承保明细表</t>
    </r>
  </si>
  <si>
    <r>
      <t>统计季度：</t>
    </r>
    <r>
      <rPr>
        <u/>
        <sz val="12"/>
        <rFont val="宋体"/>
        <charset val="134"/>
      </rPr>
      <t xml:space="preserve"> 2024 </t>
    </r>
    <r>
      <rPr>
        <sz val="12"/>
        <rFont val="宋体"/>
        <charset val="134"/>
      </rPr>
      <t>年第</t>
    </r>
    <r>
      <rPr>
        <u/>
        <sz val="12"/>
        <rFont val="宋体"/>
        <charset val="134"/>
      </rPr>
      <t xml:space="preserve"> 2</t>
    </r>
    <r>
      <rPr>
        <sz val="12"/>
        <rFont val="宋体"/>
        <charset val="134"/>
      </rPr>
      <t>季；承保总户数：</t>
    </r>
    <r>
      <rPr>
        <u/>
        <sz val="12"/>
        <rFont val="宋体"/>
        <charset val="134"/>
      </rPr>
      <t xml:space="preserve"> 1 户</t>
    </r>
    <r>
      <rPr>
        <sz val="12"/>
        <rFont val="宋体"/>
        <charset val="134"/>
      </rPr>
      <t xml:space="preserve">                                                                                               单位：亩（头、羽、盆）元</t>
    </r>
  </si>
  <si>
    <t>钢结构大棚</t>
  </si>
  <si>
    <r>
      <rPr>
        <sz val="18"/>
        <color theme="1"/>
        <rFont val="宋体"/>
        <charset val="134"/>
        <scheme val="minor"/>
      </rPr>
      <t>广州市白云区（2024年过渡期）政策性</t>
    </r>
    <r>
      <rPr>
        <u/>
        <sz val="18"/>
        <color theme="1"/>
        <rFont val="宋体"/>
        <charset val="134"/>
        <scheme val="minor"/>
      </rPr>
      <t xml:space="preserve"> 岭南水果 </t>
    </r>
    <r>
      <rPr>
        <sz val="18"/>
        <color theme="1"/>
        <rFont val="宋体"/>
        <charset val="134"/>
        <scheme val="minor"/>
      </rPr>
      <t>保险明细表</t>
    </r>
  </si>
  <si>
    <r>
      <rPr>
        <sz val="11"/>
        <color theme="1"/>
        <rFont val="宋体"/>
        <charset val="134"/>
        <scheme val="minor"/>
      </rPr>
      <t>统计季度：</t>
    </r>
    <r>
      <rPr>
        <u/>
        <sz val="11"/>
        <color theme="1"/>
        <rFont val="宋体"/>
        <charset val="134"/>
        <scheme val="minor"/>
      </rPr>
      <t xml:space="preserve"> 2023 </t>
    </r>
    <r>
      <rPr>
        <sz val="11"/>
        <color theme="1"/>
        <rFont val="宋体"/>
        <charset val="134"/>
        <scheme val="minor"/>
      </rPr>
      <t>年 第</t>
    </r>
    <r>
      <rPr>
        <u/>
        <sz val="11"/>
        <color theme="1"/>
        <rFont val="宋体"/>
        <charset val="134"/>
        <scheme val="minor"/>
      </rPr>
      <t xml:space="preserve"> 2 </t>
    </r>
    <r>
      <rPr>
        <sz val="11"/>
        <color theme="1"/>
        <rFont val="宋体"/>
        <charset val="134"/>
        <scheme val="minor"/>
      </rPr>
      <t>季度</t>
    </r>
  </si>
  <si>
    <t>承保总户数：2 户</t>
  </si>
  <si>
    <t>单位：亩（头、羽、盆）元</t>
  </si>
  <si>
    <t>标的
名称</t>
  </si>
  <si>
    <t>标的种养
地点</t>
  </si>
  <si>
    <t>衣户缴费金额</t>
  </si>
  <si>
    <t>备注</t>
  </si>
  <si>
    <t>曾祥远</t>
  </si>
  <si>
    <t>杨桃
龙眼
番石榴</t>
  </si>
  <si>
    <t>钟落潭镇雄伟村</t>
  </si>
  <si>
    <t>2024-04-28</t>
  </si>
  <si>
    <t>2025-04-27</t>
  </si>
  <si>
    <t>杨桃48.8亩
龙眼31.6亩
番石榴78.3亩</t>
  </si>
  <si>
    <t>钟剑烜</t>
  </si>
  <si>
    <t>荔枝
龙眼</t>
  </si>
  <si>
    <t>太和镇
和龙村</t>
  </si>
  <si>
    <t>2024-04-29</t>
  </si>
  <si>
    <t>2025-04-28</t>
  </si>
  <si>
    <t>荔枝134亩
龙眼26.2亩</t>
  </si>
  <si>
    <t>合   计</t>
  </si>
  <si>
    <t>农业主管部门盖章：</t>
  </si>
  <si>
    <t>日期：</t>
  </si>
  <si>
    <t>年</t>
  </si>
  <si>
    <t>月</t>
  </si>
  <si>
    <t>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</si>
</sst>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yyyy/m/d;@"/>
    <numFmt numFmtId="179" formatCode="0.0%"/>
    <numFmt numFmtId="180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sz val="2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4"/>
      <color rgb="FFFF0000"/>
      <name val="宋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22"/>
      <name val="宋体"/>
      <charset val="134"/>
    </font>
    <font>
      <u/>
      <sz val="12"/>
      <name val="宋体"/>
      <charset val="134"/>
    </font>
    <font>
      <u/>
      <sz val="28"/>
      <name val="宋体"/>
      <charset val="134"/>
    </font>
    <font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 style="thin">
        <color rgb="FF6C78AA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center" vertical="top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9" fontId="8" fillId="0" borderId="1" xfId="11" applyNumberFormat="1" applyFont="1" applyFill="1" applyBorder="1" applyAlignment="1" applyProtection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4" fontId="0" fillId="0" borderId="0" xfId="0" applyNumberForma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E19" sqref="E19"/>
    </sheetView>
  </sheetViews>
  <sheetFormatPr defaultColWidth="9" defaultRowHeight="14.4"/>
  <cols>
    <col min="1" max="1" width="7.38888888888889" customWidth="1"/>
    <col min="2" max="2" width="23.3333333333333" customWidth="1"/>
    <col min="3" max="3" width="12.1111111111111" customWidth="1"/>
    <col min="4" max="4" width="11.6666666666667" customWidth="1"/>
    <col min="5" max="5" width="22.3333333333333" customWidth="1"/>
    <col min="6" max="6" width="17.5" customWidth="1"/>
    <col min="7" max="7" width="16.6018518518519" customWidth="1"/>
    <col min="8" max="8" width="14" customWidth="1"/>
    <col min="9" max="9" width="14.4444444444444" customWidth="1"/>
    <col min="10" max="10" width="16.8888888888889" customWidth="1"/>
    <col min="11" max="11" width="15.8888888888889" customWidth="1"/>
    <col min="12" max="12" width="16.1111111111111" customWidth="1"/>
    <col min="13" max="13" width="15.1111111111111" customWidth="1"/>
    <col min="14" max="14" width="15.3333333333333" customWidth="1"/>
  </cols>
  <sheetData>
    <row r="1" ht="17.4" spans="1:14">
      <c r="A1" s="37" t="s">
        <v>0</v>
      </c>
      <c r="B1" s="38"/>
      <c r="C1" s="39"/>
      <c r="D1" s="39"/>
      <c r="E1" s="38"/>
      <c r="F1" s="40"/>
      <c r="G1" s="40"/>
      <c r="H1" s="40"/>
      <c r="I1" s="40"/>
      <c r="J1" s="40"/>
      <c r="K1" s="40"/>
      <c r="L1" s="40"/>
      <c r="M1" s="40"/>
      <c r="N1" s="40"/>
    </row>
    <row r="2" s="81" customFormat="1" ht="28.2" spans="1:1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82" customFormat="1" ht="15.6" spans="1:14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="82" customFormat="1" ht="15.6" spans="1:14">
      <c r="A4" s="43" t="s">
        <v>3</v>
      </c>
      <c r="B4" s="43" t="s">
        <v>4</v>
      </c>
      <c r="C4" s="44" t="s">
        <v>5</v>
      </c>
      <c r="D4" s="43" t="s">
        <v>6</v>
      </c>
      <c r="E4" s="43" t="s">
        <v>7</v>
      </c>
      <c r="F4" s="45" t="s">
        <v>8</v>
      </c>
      <c r="G4" s="45" t="s">
        <v>9</v>
      </c>
      <c r="H4" s="45" t="s">
        <v>10</v>
      </c>
      <c r="I4" s="45" t="s">
        <v>11</v>
      </c>
      <c r="J4" s="45" t="s">
        <v>12</v>
      </c>
      <c r="K4" s="45" t="s">
        <v>13</v>
      </c>
      <c r="L4" s="45" t="s">
        <v>14</v>
      </c>
      <c r="M4" s="45" t="s">
        <v>15</v>
      </c>
      <c r="N4" s="45" t="s">
        <v>16</v>
      </c>
    </row>
    <row r="5" s="82" customFormat="1" ht="62" customHeight="1" spans="1:14">
      <c r="A5" s="43">
        <v>1</v>
      </c>
      <c r="B5" s="46" t="s">
        <v>17</v>
      </c>
      <c r="C5" s="44" t="s">
        <v>18</v>
      </c>
      <c r="D5" s="47">
        <v>70</v>
      </c>
      <c r="E5" s="43" t="s">
        <v>19</v>
      </c>
      <c r="F5" s="83">
        <v>45397</v>
      </c>
      <c r="G5" s="83">
        <v>45504</v>
      </c>
      <c r="H5" s="84">
        <v>70000</v>
      </c>
      <c r="I5" s="84">
        <v>2800</v>
      </c>
      <c r="J5" s="50">
        <f>ROUND(I5*0.35,2)</f>
        <v>980</v>
      </c>
      <c r="K5" s="50">
        <v>0</v>
      </c>
      <c r="L5" s="50">
        <f>ROUND(I5*0.225,2)</f>
        <v>630</v>
      </c>
      <c r="M5" s="50">
        <f>ROUND(I5*0.425,2)</f>
        <v>1190</v>
      </c>
      <c r="N5" s="50">
        <v>0</v>
      </c>
    </row>
    <row r="6" s="82" customFormat="1" ht="15.6" spans="1:14">
      <c r="A6" s="45" t="s">
        <v>20</v>
      </c>
      <c r="B6" s="45"/>
      <c r="C6" s="45"/>
      <c r="D6" s="50">
        <f t="shared" ref="D6:J6" si="0">SUM(D5:D5)</f>
        <v>70</v>
      </c>
      <c r="E6" s="45"/>
      <c r="F6" s="45"/>
      <c r="G6" s="45"/>
      <c r="H6" s="50">
        <f t="shared" si="0"/>
        <v>70000</v>
      </c>
      <c r="I6" s="50">
        <f t="shared" si="0"/>
        <v>2800</v>
      </c>
      <c r="J6" s="50">
        <f t="shared" si="0"/>
        <v>980</v>
      </c>
      <c r="K6" s="50">
        <v>0</v>
      </c>
      <c r="L6" s="50">
        <f>SUM(L5:L5)</f>
        <v>630</v>
      </c>
      <c r="M6" s="50">
        <f>SUM(M5:M5)</f>
        <v>1190</v>
      </c>
      <c r="N6" s="50">
        <v>0</v>
      </c>
    </row>
    <row r="7" s="82" customFormat="1" ht="15.6" spans="1:1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="82" customFormat="1" ht="15.6" spans="1:14">
      <c r="A8" s="51"/>
      <c r="B8" s="51" t="s">
        <v>21</v>
      </c>
      <c r="C8" s="51"/>
      <c r="D8" s="51"/>
      <c r="E8" s="51"/>
      <c r="F8" s="51" t="s">
        <v>22</v>
      </c>
      <c r="G8" s="51"/>
      <c r="H8" s="51"/>
      <c r="I8" s="51"/>
      <c r="J8" s="51"/>
      <c r="K8" s="51"/>
      <c r="L8" s="51"/>
      <c r="M8" s="51"/>
      <c r="N8" s="51"/>
    </row>
    <row r="9" s="82" customFormat="1" ht="15.6" spans="1:14">
      <c r="A9" s="51"/>
      <c r="B9" s="51" t="s">
        <v>23</v>
      </c>
      <c r="C9" s="51"/>
      <c r="D9" s="51"/>
      <c r="E9" s="51"/>
      <c r="F9" s="51" t="s">
        <v>23</v>
      </c>
      <c r="G9" s="51"/>
      <c r="H9" s="51"/>
      <c r="I9" s="51"/>
      <c r="J9" s="51"/>
      <c r="K9" s="51"/>
      <c r="L9" s="51"/>
      <c r="M9" s="51"/>
      <c r="N9" s="51"/>
    </row>
  </sheetData>
  <mergeCells count="4">
    <mergeCell ref="A2:N2"/>
    <mergeCell ref="A3:N3"/>
    <mergeCell ref="A6:B6"/>
    <mergeCell ref="F9:G9"/>
  </mergeCells>
  <pageMargins left="0.75" right="0.75" top="1" bottom="1" header="0.5" footer="0.5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workbookViewId="0">
      <selection activeCell="D5" sqref="D5:D39"/>
    </sheetView>
  </sheetViews>
  <sheetFormatPr defaultColWidth="9" defaultRowHeight="14.4"/>
  <cols>
    <col min="1" max="1" width="6.66666666666667" customWidth="1"/>
    <col min="2" max="2" width="53.6296296296296" customWidth="1"/>
    <col min="3" max="3" width="11.2592592592593" customWidth="1"/>
    <col min="4" max="4" width="16.0555555555556" customWidth="1"/>
    <col min="5" max="5" width="51.9722222222222" customWidth="1"/>
    <col min="6" max="7" width="15.1296296296296" customWidth="1"/>
    <col min="8" max="8" width="18.7592592592593" customWidth="1"/>
    <col min="9" max="9" width="15.3333333333333" customWidth="1"/>
    <col min="10" max="11" width="17.4814814814815" customWidth="1"/>
    <col min="12" max="12" width="16.0555555555556" customWidth="1"/>
    <col min="13" max="13" width="16.5" customWidth="1"/>
    <col min="14" max="14" width="17.4259259259259" customWidth="1"/>
    <col min="15" max="17" width="12.6296296296296"/>
    <col min="18" max="16384" width="8.88888888888889"/>
  </cols>
  <sheetData>
    <row r="1" s="40" customFormat="1" ht="23" customHeight="1" spans="1:5">
      <c r="A1" s="37" t="s">
        <v>24</v>
      </c>
      <c r="B1" s="38"/>
      <c r="C1" s="39"/>
      <c r="D1" s="39"/>
      <c r="E1" s="38"/>
    </row>
    <row r="2" s="40" customFormat="1" ht="45" customHeight="1" spans="1:14">
      <c r="A2" s="52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51" customFormat="1" ht="29" customHeight="1" spans="1:14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40" customFormat="1" ht="29.2" customHeight="1" spans="1:14">
      <c r="A4" s="54" t="s">
        <v>3</v>
      </c>
      <c r="B4" s="54" t="s">
        <v>4</v>
      </c>
      <c r="C4" s="55" t="s">
        <v>5</v>
      </c>
      <c r="D4" s="54" t="s">
        <v>6</v>
      </c>
      <c r="E4" s="54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6" t="s">
        <v>12</v>
      </c>
      <c r="K4" s="56" t="s">
        <v>13</v>
      </c>
      <c r="L4" s="56" t="s">
        <v>14</v>
      </c>
      <c r="M4" s="56" t="s">
        <v>15</v>
      </c>
      <c r="N4" s="56" t="s">
        <v>16</v>
      </c>
    </row>
    <row r="5" s="40" customFormat="1" ht="26" customHeight="1" spans="1:14">
      <c r="A5" s="54">
        <v>1</v>
      </c>
      <c r="B5" s="55" t="s">
        <v>27</v>
      </c>
      <c r="C5" s="55" t="s">
        <v>28</v>
      </c>
      <c r="D5" s="79">
        <v>25</v>
      </c>
      <c r="E5" s="57" t="s">
        <v>29</v>
      </c>
      <c r="F5" s="67">
        <v>45397</v>
      </c>
      <c r="G5" s="67">
        <v>45535</v>
      </c>
      <c r="H5" s="80">
        <v>25000</v>
      </c>
      <c r="I5" s="80">
        <v>875</v>
      </c>
      <c r="J5" s="80">
        <f t="shared" ref="J5:J39" si="0">I5*0.35</f>
        <v>306.25</v>
      </c>
      <c r="K5" s="65">
        <v>0</v>
      </c>
      <c r="L5" s="59">
        <f t="shared" ref="L5:L39" si="1">I5*0.225</f>
        <v>196.875</v>
      </c>
      <c r="M5" s="59">
        <f t="shared" ref="M5:M39" si="2">I5*0.425</f>
        <v>371.875</v>
      </c>
      <c r="N5" s="59">
        <v>0</v>
      </c>
    </row>
    <row r="6" s="40" customFormat="1" ht="26" customHeight="1" spans="1:14">
      <c r="A6" s="54">
        <v>2</v>
      </c>
      <c r="B6" s="55" t="s">
        <v>30</v>
      </c>
      <c r="C6" s="55" t="s">
        <v>28</v>
      </c>
      <c r="D6" s="79">
        <v>28</v>
      </c>
      <c r="E6" s="57" t="s">
        <v>29</v>
      </c>
      <c r="F6" s="67">
        <v>45397</v>
      </c>
      <c r="G6" s="67">
        <v>45535</v>
      </c>
      <c r="H6" s="80">
        <v>28000</v>
      </c>
      <c r="I6" s="80">
        <v>980</v>
      </c>
      <c r="J6" s="80">
        <f t="shared" si="0"/>
        <v>343</v>
      </c>
      <c r="K6" s="65">
        <v>0</v>
      </c>
      <c r="L6" s="59">
        <f t="shared" si="1"/>
        <v>220.5</v>
      </c>
      <c r="M6" s="59">
        <f t="shared" si="2"/>
        <v>416.5</v>
      </c>
      <c r="N6" s="59">
        <v>0</v>
      </c>
    </row>
    <row r="7" s="40" customFormat="1" ht="29.2" customHeight="1" spans="1:14">
      <c r="A7" s="54">
        <v>3</v>
      </c>
      <c r="B7" s="56" t="s">
        <v>31</v>
      </c>
      <c r="C7" s="55" t="s">
        <v>28</v>
      </c>
      <c r="D7" s="59">
        <v>160</v>
      </c>
      <c r="E7" s="59" t="s">
        <v>32</v>
      </c>
      <c r="F7" s="67">
        <v>45397</v>
      </c>
      <c r="G7" s="67">
        <v>45505</v>
      </c>
      <c r="H7" s="59">
        <v>160000</v>
      </c>
      <c r="I7" s="59">
        <v>5600</v>
      </c>
      <c r="J7" s="80">
        <f t="shared" si="0"/>
        <v>1960</v>
      </c>
      <c r="K7" s="65">
        <v>0</v>
      </c>
      <c r="L7" s="59">
        <f t="shared" si="1"/>
        <v>1260</v>
      </c>
      <c r="M7" s="59">
        <f t="shared" si="2"/>
        <v>2380</v>
      </c>
      <c r="N7" s="59">
        <v>0</v>
      </c>
    </row>
    <row r="8" s="40" customFormat="1" ht="29.2" customHeight="1" spans="1:14">
      <c r="A8" s="54">
        <v>4</v>
      </c>
      <c r="B8" s="56" t="s">
        <v>33</v>
      </c>
      <c r="C8" s="55" t="s">
        <v>28</v>
      </c>
      <c r="D8" s="59">
        <v>240</v>
      </c>
      <c r="E8" s="59" t="s">
        <v>32</v>
      </c>
      <c r="F8" s="67">
        <v>45397</v>
      </c>
      <c r="G8" s="67">
        <v>45505</v>
      </c>
      <c r="H8" s="59">
        <v>240000</v>
      </c>
      <c r="I8" s="59">
        <v>8400</v>
      </c>
      <c r="J8" s="80">
        <f t="shared" si="0"/>
        <v>2940</v>
      </c>
      <c r="K8" s="65">
        <v>0</v>
      </c>
      <c r="L8" s="59">
        <f t="shared" si="1"/>
        <v>1890</v>
      </c>
      <c r="M8" s="59">
        <f t="shared" si="2"/>
        <v>3570</v>
      </c>
      <c r="N8" s="59">
        <v>0</v>
      </c>
    </row>
    <row r="9" s="40" customFormat="1" ht="29.2" customHeight="1" spans="1:14">
      <c r="A9" s="54">
        <v>5</v>
      </c>
      <c r="B9" s="56" t="s">
        <v>34</v>
      </c>
      <c r="C9" s="55" t="s">
        <v>28</v>
      </c>
      <c r="D9" s="59">
        <v>30</v>
      </c>
      <c r="E9" s="59" t="s">
        <v>35</v>
      </c>
      <c r="F9" s="67">
        <v>45397</v>
      </c>
      <c r="G9" s="67">
        <v>45505</v>
      </c>
      <c r="H9" s="59">
        <v>30000</v>
      </c>
      <c r="I9" s="59">
        <v>1050</v>
      </c>
      <c r="J9" s="80">
        <f t="shared" si="0"/>
        <v>367.5</v>
      </c>
      <c r="K9" s="65">
        <v>0</v>
      </c>
      <c r="L9" s="59">
        <f t="shared" si="1"/>
        <v>236.25</v>
      </c>
      <c r="M9" s="59">
        <f t="shared" si="2"/>
        <v>446.25</v>
      </c>
      <c r="N9" s="59">
        <v>0</v>
      </c>
    </row>
    <row r="10" s="40" customFormat="1" ht="29.2" customHeight="1" spans="1:14">
      <c r="A10" s="54">
        <v>6</v>
      </c>
      <c r="B10" s="56" t="s">
        <v>36</v>
      </c>
      <c r="C10" s="55" t="s">
        <v>28</v>
      </c>
      <c r="D10" s="59">
        <v>12.3</v>
      </c>
      <c r="E10" s="59" t="s">
        <v>37</v>
      </c>
      <c r="F10" s="67">
        <v>45397</v>
      </c>
      <c r="G10" s="67">
        <v>45505</v>
      </c>
      <c r="H10" s="59">
        <v>12300</v>
      </c>
      <c r="I10" s="59">
        <v>430.5</v>
      </c>
      <c r="J10" s="80">
        <f t="shared" si="0"/>
        <v>150.675</v>
      </c>
      <c r="K10" s="65">
        <v>0</v>
      </c>
      <c r="L10" s="59">
        <f t="shared" si="1"/>
        <v>96.8625</v>
      </c>
      <c r="M10" s="59">
        <f t="shared" si="2"/>
        <v>182.9625</v>
      </c>
      <c r="N10" s="59">
        <v>0</v>
      </c>
    </row>
    <row r="11" s="40" customFormat="1" ht="29.2" customHeight="1" spans="1:14">
      <c r="A11" s="54">
        <v>7</v>
      </c>
      <c r="B11" s="56" t="s">
        <v>38</v>
      </c>
      <c r="C11" s="55" t="s">
        <v>28</v>
      </c>
      <c r="D11" s="59">
        <v>1</v>
      </c>
      <c r="E11" s="59" t="s">
        <v>39</v>
      </c>
      <c r="F11" s="67">
        <v>45397</v>
      </c>
      <c r="G11" s="67">
        <v>45535</v>
      </c>
      <c r="H11" s="59">
        <v>1000</v>
      </c>
      <c r="I11" s="59">
        <v>35</v>
      </c>
      <c r="J11" s="80">
        <f t="shared" si="0"/>
        <v>12.25</v>
      </c>
      <c r="K11" s="65">
        <v>0</v>
      </c>
      <c r="L11" s="59">
        <f t="shared" si="1"/>
        <v>7.875</v>
      </c>
      <c r="M11" s="59">
        <f t="shared" si="2"/>
        <v>14.875</v>
      </c>
      <c r="N11" s="59">
        <v>0</v>
      </c>
    </row>
    <row r="12" s="40" customFormat="1" ht="29.2" customHeight="1" spans="1:14">
      <c r="A12" s="54">
        <v>8</v>
      </c>
      <c r="B12" s="56" t="s">
        <v>40</v>
      </c>
      <c r="C12" s="55" t="s">
        <v>28</v>
      </c>
      <c r="D12" s="59">
        <v>110</v>
      </c>
      <c r="E12" s="59" t="s">
        <v>41</v>
      </c>
      <c r="F12" s="67">
        <v>45397</v>
      </c>
      <c r="G12" s="67">
        <v>45505</v>
      </c>
      <c r="H12" s="59">
        <v>110000</v>
      </c>
      <c r="I12" s="59">
        <v>3850</v>
      </c>
      <c r="J12" s="80">
        <f t="shared" si="0"/>
        <v>1347.5</v>
      </c>
      <c r="K12" s="65">
        <v>0</v>
      </c>
      <c r="L12" s="59">
        <f t="shared" si="1"/>
        <v>866.25</v>
      </c>
      <c r="M12" s="59">
        <f t="shared" si="2"/>
        <v>1636.25</v>
      </c>
      <c r="N12" s="59">
        <v>0</v>
      </c>
    </row>
    <row r="13" s="40" customFormat="1" ht="29.2" customHeight="1" spans="1:14">
      <c r="A13" s="54">
        <v>9</v>
      </c>
      <c r="B13" s="56" t="s">
        <v>42</v>
      </c>
      <c r="C13" s="55" t="s">
        <v>28</v>
      </c>
      <c r="D13" s="59">
        <v>38</v>
      </c>
      <c r="E13" s="59" t="s">
        <v>43</v>
      </c>
      <c r="F13" s="67">
        <v>45397</v>
      </c>
      <c r="G13" s="67">
        <v>45535</v>
      </c>
      <c r="H13" s="59">
        <v>38000</v>
      </c>
      <c r="I13" s="59">
        <v>1330</v>
      </c>
      <c r="J13" s="80">
        <f t="shared" si="0"/>
        <v>465.5</v>
      </c>
      <c r="K13" s="65">
        <v>0</v>
      </c>
      <c r="L13" s="59">
        <f t="shared" si="1"/>
        <v>299.25</v>
      </c>
      <c r="M13" s="59">
        <f t="shared" si="2"/>
        <v>565.25</v>
      </c>
      <c r="N13" s="59">
        <v>0</v>
      </c>
    </row>
    <row r="14" s="40" customFormat="1" ht="29.2" customHeight="1" spans="1:14">
      <c r="A14" s="54">
        <v>10</v>
      </c>
      <c r="B14" s="56" t="s">
        <v>44</v>
      </c>
      <c r="C14" s="55" t="s">
        <v>28</v>
      </c>
      <c r="D14" s="59">
        <v>42.45</v>
      </c>
      <c r="E14" s="59" t="s">
        <v>45</v>
      </c>
      <c r="F14" s="67">
        <v>45397</v>
      </c>
      <c r="G14" s="67">
        <v>45505</v>
      </c>
      <c r="H14" s="59">
        <v>42450</v>
      </c>
      <c r="I14" s="59">
        <v>1485.75</v>
      </c>
      <c r="J14" s="80">
        <f t="shared" si="0"/>
        <v>520.0125</v>
      </c>
      <c r="K14" s="65">
        <v>0</v>
      </c>
      <c r="L14" s="59">
        <f t="shared" si="1"/>
        <v>334.29375</v>
      </c>
      <c r="M14" s="59">
        <f t="shared" si="2"/>
        <v>631.44375</v>
      </c>
      <c r="N14" s="59">
        <v>0</v>
      </c>
    </row>
    <row r="15" s="40" customFormat="1" ht="29.2" customHeight="1" spans="1:14">
      <c r="A15" s="54">
        <v>11</v>
      </c>
      <c r="B15" s="56" t="s">
        <v>46</v>
      </c>
      <c r="C15" s="55" t="s">
        <v>28</v>
      </c>
      <c r="D15" s="59">
        <v>250</v>
      </c>
      <c r="E15" s="59" t="s">
        <v>47</v>
      </c>
      <c r="F15" s="67">
        <v>45397</v>
      </c>
      <c r="G15" s="67">
        <v>45505</v>
      </c>
      <c r="H15" s="59">
        <v>250000</v>
      </c>
      <c r="I15" s="59">
        <v>8750</v>
      </c>
      <c r="J15" s="80">
        <f t="shared" si="0"/>
        <v>3062.5</v>
      </c>
      <c r="K15" s="65">
        <v>0</v>
      </c>
      <c r="L15" s="59">
        <f t="shared" si="1"/>
        <v>1968.75</v>
      </c>
      <c r="M15" s="59">
        <f t="shared" si="2"/>
        <v>3718.75</v>
      </c>
      <c r="N15" s="59">
        <v>0</v>
      </c>
    </row>
    <row r="16" s="40" customFormat="1" ht="29.2" customHeight="1" spans="1:14">
      <c r="A16" s="54">
        <v>12</v>
      </c>
      <c r="B16" s="56" t="s">
        <v>48</v>
      </c>
      <c r="C16" s="55" t="s">
        <v>28</v>
      </c>
      <c r="D16" s="59">
        <v>436.89</v>
      </c>
      <c r="E16" s="59" t="s">
        <v>49</v>
      </c>
      <c r="F16" s="67">
        <v>45397</v>
      </c>
      <c r="G16" s="67">
        <v>45505</v>
      </c>
      <c r="H16" s="59">
        <v>436890</v>
      </c>
      <c r="I16" s="59">
        <v>15291.15</v>
      </c>
      <c r="J16" s="80">
        <f t="shared" si="0"/>
        <v>5351.9025</v>
      </c>
      <c r="K16" s="65">
        <v>0</v>
      </c>
      <c r="L16" s="59">
        <f t="shared" si="1"/>
        <v>3440.50875</v>
      </c>
      <c r="M16" s="59">
        <f t="shared" si="2"/>
        <v>6498.73875</v>
      </c>
      <c r="N16" s="59">
        <v>0</v>
      </c>
    </row>
    <row r="17" s="40" customFormat="1" ht="29.2" customHeight="1" spans="1:14">
      <c r="A17" s="54">
        <v>13</v>
      </c>
      <c r="B17" s="56" t="s">
        <v>50</v>
      </c>
      <c r="C17" s="55" t="s">
        <v>28</v>
      </c>
      <c r="D17" s="59">
        <v>9</v>
      </c>
      <c r="E17" s="59" t="s">
        <v>51</v>
      </c>
      <c r="F17" s="67">
        <v>45448</v>
      </c>
      <c r="G17" s="67">
        <v>45519</v>
      </c>
      <c r="H17" s="59">
        <v>9000</v>
      </c>
      <c r="I17" s="59">
        <v>315</v>
      </c>
      <c r="J17" s="80">
        <f t="shared" si="0"/>
        <v>110.25</v>
      </c>
      <c r="K17" s="65">
        <v>0</v>
      </c>
      <c r="L17" s="59">
        <f t="shared" si="1"/>
        <v>70.875</v>
      </c>
      <c r="M17" s="59">
        <f t="shared" si="2"/>
        <v>133.875</v>
      </c>
      <c r="N17" s="59">
        <v>0</v>
      </c>
    </row>
    <row r="18" s="40" customFormat="1" ht="29.2" customHeight="1" spans="1:14">
      <c r="A18" s="54">
        <v>14</v>
      </c>
      <c r="B18" s="56" t="s">
        <v>52</v>
      </c>
      <c r="C18" s="55" t="s">
        <v>28</v>
      </c>
      <c r="D18" s="59">
        <v>20</v>
      </c>
      <c r="E18" s="59" t="s">
        <v>53</v>
      </c>
      <c r="F18" s="67">
        <v>45397</v>
      </c>
      <c r="G18" s="67">
        <v>45505</v>
      </c>
      <c r="H18" s="59">
        <v>20000</v>
      </c>
      <c r="I18" s="59">
        <v>700</v>
      </c>
      <c r="J18" s="80">
        <f t="shared" si="0"/>
        <v>245</v>
      </c>
      <c r="K18" s="65">
        <v>0</v>
      </c>
      <c r="L18" s="59">
        <f t="shared" si="1"/>
        <v>157.5</v>
      </c>
      <c r="M18" s="59">
        <f t="shared" si="2"/>
        <v>297.5</v>
      </c>
      <c r="N18" s="59">
        <v>0</v>
      </c>
    </row>
    <row r="19" s="40" customFormat="1" ht="29.2" customHeight="1" spans="1:14">
      <c r="A19" s="54">
        <v>15</v>
      </c>
      <c r="B19" s="56" t="s">
        <v>54</v>
      </c>
      <c r="C19" s="55" t="s">
        <v>28</v>
      </c>
      <c r="D19" s="59">
        <v>19</v>
      </c>
      <c r="E19" s="59" t="s">
        <v>55</v>
      </c>
      <c r="F19" s="67">
        <v>45397</v>
      </c>
      <c r="G19" s="67">
        <v>45505</v>
      </c>
      <c r="H19" s="59">
        <v>19000</v>
      </c>
      <c r="I19" s="59">
        <v>665</v>
      </c>
      <c r="J19" s="80">
        <f t="shared" si="0"/>
        <v>232.75</v>
      </c>
      <c r="K19" s="65">
        <v>0</v>
      </c>
      <c r="L19" s="59">
        <f t="shared" si="1"/>
        <v>149.625</v>
      </c>
      <c r="M19" s="59">
        <f t="shared" si="2"/>
        <v>282.625</v>
      </c>
      <c r="N19" s="59">
        <v>0</v>
      </c>
    </row>
    <row r="20" s="40" customFormat="1" ht="29.2" customHeight="1" spans="1:14">
      <c r="A20" s="54">
        <v>16</v>
      </c>
      <c r="B20" s="56" t="s">
        <v>56</v>
      </c>
      <c r="C20" s="55" t="s">
        <v>28</v>
      </c>
      <c r="D20" s="59">
        <v>75</v>
      </c>
      <c r="E20" s="59" t="s">
        <v>57</v>
      </c>
      <c r="F20" s="67">
        <v>45397</v>
      </c>
      <c r="G20" s="67">
        <v>45535</v>
      </c>
      <c r="H20" s="59">
        <v>75000</v>
      </c>
      <c r="I20" s="59">
        <v>2625</v>
      </c>
      <c r="J20" s="80">
        <f t="shared" si="0"/>
        <v>918.75</v>
      </c>
      <c r="K20" s="65">
        <v>0</v>
      </c>
      <c r="L20" s="59">
        <f t="shared" si="1"/>
        <v>590.625</v>
      </c>
      <c r="M20" s="59">
        <f t="shared" si="2"/>
        <v>1115.625</v>
      </c>
      <c r="N20" s="59">
        <v>0</v>
      </c>
    </row>
    <row r="21" s="40" customFormat="1" ht="29.2" customHeight="1" spans="1:14">
      <c r="A21" s="54">
        <v>17</v>
      </c>
      <c r="B21" s="56" t="s">
        <v>58</v>
      </c>
      <c r="C21" s="55" t="s">
        <v>28</v>
      </c>
      <c r="D21" s="59">
        <v>180</v>
      </c>
      <c r="E21" s="59" t="s">
        <v>29</v>
      </c>
      <c r="F21" s="67">
        <v>45397</v>
      </c>
      <c r="G21" s="67">
        <v>45535</v>
      </c>
      <c r="H21" s="59">
        <v>180000</v>
      </c>
      <c r="I21" s="59">
        <v>6300</v>
      </c>
      <c r="J21" s="80">
        <f t="shared" si="0"/>
        <v>2205</v>
      </c>
      <c r="K21" s="65">
        <v>0</v>
      </c>
      <c r="L21" s="59">
        <f t="shared" si="1"/>
        <v>1417.5</v>
      </c>
      <c r="M21" s="59">
        <f t="shared" si="2"/>
        <v>2677.5</v>
      </c>
      <c r="N21" s="59">
        <v>0</v>
      </c>
    </row>
    <row r="22" s="40" customFormat="1" ht="29.2" customHeight="1" spans="1:14">
      <c r="A22" s="54">
        <v>18</v>
      </c>
      <c r="B22" s="56" t="s">
        <v>48</v>
      </c>
      <c r="C22" s="55" t="s">
        <v>28</v>
      </c>
      <c r="D22" s="59">
        <v>98.48</v>
      </c>
      <c r="E22" s="59" t="s">
        <v>59</v>
      </c>
      <c r="F22" s="67">
        <v>45397</v>
      </c>
      <c r="G22" s="67">
        <v>45505</v>
      </c>
      <c r="H22" s="59">
        <v>98480</v>
      </c>
      <c r="I22" s="59">
        <v>3446.8</v>
      </c>
      <c r="J22" s="80">
        <f t="shared" si="0"/>
        <v>1206.38</v>
      </c>
      <c r="K22" s="65">
        <v>0</v>
      </c>
      <c r="L22" s="59">
        <f t="shared" si="1"/>
        <v>775.53</v>
      </c>
      <c r="M22" s="59">
        <f t="shared" si="2"/>
        <v>1464.89</v>
      </c>
      <c r="N22" s="59">
        <v>0</v>
      </c>
    </row>
    <row r="23" s="40" customFormat="1" ht="29.2" customHeight="1" spans="1:14">
      <c r="A23" s="54">
        <v>19</v>
      </c>
      <c r="B23" s="56" t="s">
        <v>60</v>
      </c>
      <c r="C23" s="55" t="s">
        <v>28</v>
      </c>
      <c r="D23" s="59">
        <v>0.8</v>
      </c>
      <c r="E23" s="59" t="s">
        <v>39</v>
      </c>
      <c r="F23" s="67">
        <v>45397</v>
      </c>
      <c r="G23" s="67">
        <v>45535</v>
      </c>
      <c r="H23" s="59">
        <v>800</v>
      </c>
      <c r="I23" s="59">
        <v>28</v>
      </c>
      <c r="J23" s="80">
        <f t="shared" si="0"/>
        <v>9.8</v>
      </c>
      <c r="K23" s="65">
        <v>0</v>
      </c>
      <c r="L23" s="59">
        <f t="shared" si="1"/>
        <v>6.3</v>
      </c>
      <c r="M23" s="59">
        <f t="shared" si="2"/>
        <v>11.9</v>
      </c>
      <c r="N23" s="59">
        <v>0</v>
      </c>
    </row>
    <row r="24" s="40" customFormat="1" ht="29.2" customHeight="1" spans="1:14">
      <c r="A24" s="54">
        <v>20</v>
      </c>
      <c r="B24" s="56" t="s">
        <v>61</v>
      </c>
      <c r="C24" s="55" t="s">
        <v>28</v>
      </c>
      <c r="D24" s="59">
        <v>20</v>
      </c>
      <c r="E24" s="59" t="s">
        <v>62</v>
      </c>
      <c r="F24" s="67">
        <v>45397</v>
      </c>
      <c r="G24" s="67">
        <v>45505</v>
      </c>
      <c r="H24" s="59">
        <v>20000</v>
      </c>
      <c r="I24" s="59">
        <v>700</v>
      </c>
      <c r="J24" s="80">
        <f t="shared" si="0"/>
        <v>245</v>
      </c>
      <c r="K24" s="65">
        <v>0</v>
      </c>
      <c r="L24" s="59">
        <f t="shared" si="1"/>
        <v>157.5</v>
      </c>
      <c r="M24" s="59">
        <f t="shared" si="2"/>
        <v>297.5</v>
      </c>
      <c r="N24" s="59">
        <v>0</v>
      </c>
    </row>
    <row r="25" s="40" customFormat="1" ht="29.2" customHeight="1" spans="1:14">
      <c r="A25" s="54">
        <v>21</v>
      </c>
      <c r="B25" s="56" t="s">
        <v>63</v>
      </c>
      <c r="C25" s="55" t="s">
        <v>28</v>
      </c>
      <c r="D25" s="59">
        <v>60</v>
      </c>
      <c r="E25" s="59" t="s">
        <v>29</v>
      </c>
      <c r="F25" s="67">
        <v>45397</v>
      </c>
      <c r="G25" s="67">
        <v>45535</v>
      </c>
      <c r="H25" s="59">
        <v>60000</v>
      </c>
      <c r="I25" s="59">
        <v>2100</v>
      </c>
      <c r="J25" s="80">
        <f t="shared" si="0"/>
        <v>735</v>
      </c>
      <c r="K25" s="65">
        <v>0</v>
      </c>
      <c r="L25" s="59">
        <f t="shared" si="1"/>
        <v>472.5</v>
      </c>
      <c r="M25" s="59">
        <f t="shared" si="2"/>
        <v>892.5</v>
      </c>
      <c r="N25" s="59">
        <v>0</v>
      </c>
    </row>
    <row r="26" s="40" customFormat="1" ht="29.2" customHeight="1" spans="1:14">
      <c r="A26" s="54">
        <v>22</v>
      </c>
      <c r="B26" s="56" t="s">
        <v>64</v>
      </c>
      <c r="C26" s="55" t="s">
        <v>28</v>
      </c>
      <c r="D26" s="59">
        <v>75</v>
      </c>
      <c r="E26" s="59" t="s">
        <v>65</v>
      </c>
      <c r="F26" s="67">
        <v>45397</v>
      </c>
      <c r="G26" s="67">
        <v>45505</v>
      </c>
      <c r="H26" s="59">
        <v>75000</v>
      </c>
      <c r="I26" s="59">
        <v>2625</v>
      </c>
      <c r="J26" s="80">
        <f t="shared" si="0"/>
        <v>918.75</v>
      </c>
      <c r="K26" s="65">
        <v>0</v>
      </c>
      <c r="L26" s="59">
        <f t="shared" si="1"/>
        <v>590.625</v>
      </c>
      <c r="M26" s="59">
        <f t="shared" si="2"/>
        <v>1115.625</v>
      </c>
      <c r="N26" s="59">
        <v>0</v>
      </c>
    </row>
    <row r="27" s="40" customFormat="1" ht="29.2" customHeight="1" spans="1:14">
      <c r="A27" s="54">
        <v>23</v>
      </c>
      <c r="B27" s="56" t="s">
        <v>66</v>
      </c>
      <c r="C27" s="55" t="s">
        <v>28</v>
      </c>
      <c r="D27" s="59">
        <v>140</v>
      </c>
      <c r="E27" s="59" t="s">
        <v>67</v>
      </c>
      <c r="F27" s="67">
        <v>45397</v>
      </c>
      <c r="G27" s="67">
        <v>45505</v>
      </c>
      <c r="H27" s="59">
        <v>140000</v>
      </c>
      <c r="I27" s="59">
        <v>4900</v>
      </c>
      <c r="J27" s="80">
        <f t="shared" si="0"/>
        <v>1715</v>
      </c>
      <c r="K27" s="65">
        <v>0</v>
      </c>
      <c r="L27" s="59">
        <f t="shared" si="1"/>
        <v>1102.5</v>
      </c>
      <c r="M27" s="59">
        <f t="shared" si="2"/>
        <v>2082.5</v>
      </c>
      <c r="N27" s="59">
        <v>0</v>
      </c>
    </row>
    <row r="28" s="40" customFormat="1" ht="29.2" customHeight="1" spans="1:14">
      <c r="A28" s="54">
        <v>24</v>
      </c>
      <c r="B28" s="56" t="s">
        <v>68</v>
      </c>
      <c r="C28" s="55" t="s">
        <v>28</v>
      </c>
      <c r="D28" s="59">
        <v>15.04</v>
      </c>
      <c r="E28" s="59" t="s">
        <v>51</v>
      </c>
      <c r="F28" s="67">
        <v>45397</v>
      </c>
      <c r="G28" s="67">
        <v>45505</v>
      </c>
      <c r="H28" s="59">
        <v>15040</v>
      </c>
      <c r="I28" s="59">
        <v>526.4</v>
      </c>
      <c r="J28" s="80">
        <f t="shared" si="0"/>
        <v>184.24</v>
      </c>
      <c r="K28" s="65">
        <v>0</v>
      </c>
      <c r="L28" s="59">
        <f t="shared" si="1"/>
        <v>118.44</v>
      </c>
      <c r="M28" s="59">
        <f t="shared" si="2"/>
        <v>223.72</v>
      </c>
      <c r="N28" s="59">
        <v>0</v>
      </c>
    </row>
    <row r="29" s="40" customFormat="1" ht="29.2" customHeight="1" spans="1:14">
      <c r="A29" s="54">
        <v>25</v>
      </c>
      <c r="B29" s="56" t="s">
        <v>68</v>
      </c>
      <c r="C29" s="55" t="s">
        <v>28</v>
      </c>
      <c r="D29" s="59">
        <v>15.01</v>
      </c>
      <c r="E29" s="59" t="s">
        <v>69</v>
      </c>
      <c r="F29" s="67">
        <v>45397</v>
      </c>
      <c r="G29" s="67">
        <v>45483</v>
      </c>
      <c r="H29" s="59">
        <v>15010</v>
      </c>
      <c r="I29" s="59">
        <v>525.35</v>
      </c>
      <c r="J29" s="80">
        <f t="shared" si="0"/>
        <v>183.8725</v>
      </c>
      <c r="K29" s="65">
        <v>0</v>
      </c>
      <c r="L29" s="59">
        <f t="shared" si="1"/>
        <v>118.20375</v>
      </c>
      <c r="M29" s="59">
        <f t="shared" si="2"/>
        <v>223.27375</v>
      </c>
      <c r="N29" s="59">
        <v>0</v>
      </c>
    </row>
    <row r="30" s="40" customFormat="1" ht="29.2" customHeight="1" spans="1:14">
      <c r="A30" s="54">
        <v>26</v>
      </c>
      <c r="B30" s="56" t="s">
        <v>70</v>
      </c>
      <c r="C30" s="55" t="s">
        <v>28</v>
      </c>
      <c r="D30" s="59">
        <v>38.39</v>
      </c>
      <c r="E30" s="59" t="s">
        <v>45</v>
      </c>
      <c r="F30" s="67">
        <v>45397</v>
      </c>
      <c r="G30" s="67">
        <v>45505</v>
      </c>
      <c r="H30" s="59">
        <v>38390</v>
      </c>
      <c r="I30" s="59">
        <v>1343.65</v>
      </c>
      <c r="J30" s="80">
        <f t="shared" si="0"/>
        <v>470.2775</v>
      </c>
      <c r="K30" s="65">
        <v>0</v>
      </c>
      <c r="L30" s="59">
        <f t="shared" si="1"/>
        <v>302.32125</v>
      </c>
      <c r="M30" s="59">
        <f t="shared" si="2"/>
        <v>571.05125</v>
      </c>
      <c r="N30" s="59">
        <v>0</v>
      </c>
    </row>
    <row r="31" s="40" customFormat="1" ht="29.2" customHeight="1" spans="1:14">
      <c r="A31" s="54">
        <v>27</v>
      </c>
      <c r="B31" s="56" t="s">
        <v>48</v>
      </c>
      <c r="C31" s="55" t="s">
        <v>28</v>
      </c>
      <c r="D31" s="59">
        <v>167.18</v>
      </c>
      <c r="E31" s="59" t="s">
        <v>71</v>
      </c>
      <c r="F31" s="67">
        <v>45397</v>
      </c>
      <c r="G31" s="67">
        <v>45505</v>
      </c>
      <c r="H31" s="59">
        <v>167180</v>
      </c>
      <c r="I31" s="59">
        <v>5851.3</v>
      </c>
      <c r="J31" s="80">
        <f t="shared" si="0"/>
        <v>2047.955</v>
      </c>
      <c r="K31" s="65">
        <v>0</v>
      </c>
      <c r="L31" s="59">
        <f t="shared" si="1"/>
        <v>1316.5425</v>
      </c>
      <c r="M31" s="59">
        <f t="shared" si="2"/>
        <v>2486.8025</v>
      </c>
      <c r="N31" s="59">
        <v>0</v>
      </c>
    </row>
    <row r="32" s="40" customFormat="1" ht="29.2" customHeight="1" spans="1:14">
      <c r="A32" s="54">
        <v>28</v>
      </c>
      <c r="B32" s="56" t="s">
        <v>72</v>
      </c>
      <c r="C32" s="55" t="s">
        <v>28</v>
      </c>
      <c r="D32" s="59">
        <v>1</v>
      </c>
      <c r="E32" s="59" t="s">
        <v>39</v>
      </c>
      <c r="F32" s="67">
        <v>45397</v>
      </c>
      <c r="G32" s="67">
        <v>45535</v>
      </c>
      <c r="H32" s="59">
        <v>1000</v>
      </c>
      <c r="I32" s="59">
        <v>35</v>
      </c>
      <c r="J32" s="80">
        <f t="shared" si="0"/>
        <v>12.25</v>
      </c>
      <c r="K32" s="65">
        <v>0</v>
      </c>
      <c r="L32" s="59">
        <f t="shared" si="1"/>
        <v>7.875</v>
      </c>
      <c r="M32" s="59">
        <f t="shared" si="2"/>
        <v>14.875</v>
      </c>
      <c r="N32" s="59">
        <v>0</v>
      </c>
    </row>
    <row r="33" s="40" customFormat="1" ht="29.2" customHeight="1" spans="1:14">
      <c r="A33" s="54">
        <v>29</v>
      </c>
      <c r="B33" s="56" t="s">
        <v>73</v>
      </c>
      <c r="C33" s="55" t="s">
        <v>28</v>
      </c>
      <c r="D33" s="59">
        <v>45</v>
      </c>
      <c r="E33" s="59" t="s">
        <v>57</v>
      </c>
      <c r="F33" s="67">
        <v>45397</v>
      </c>
      <c r="G33" s="67">
        <v>45535</v>
      </c>
      <c r="H33" s="59">
        <v>45000</v>
      </c>
      <c r="I33" s="59">
        <v>1575</v>
      </c>
      <c r="J33" s="80">
        <f t="shared" si="0"/>
        <v>551.25</v>
      </c>
      <c r="K33" s="65">
        <v>0</v>
      </c>
      <c r="L33" s="59">
        <f t="shared" si="1"/>
        <v>354.375</v>
      </c>
      <c r="M33" s="59">
        <f t="shared" si="2"/>
        <v>669.375</v>
      </c>
      <c r="N33" s="59">
        <v>0</v>
      </c>
    </row>
    <row r="34" s="40" customFormat="1" ht="29.2" customHeight="1" spans="1:14">
      <c r="A34" s="54">
        <v>30</v>
      </c>
      <c r="B34" s="56" t="s">
        <v>68</v>
      </c>
      <c r="C34" s="55" t="s">
        <v>28</v>
      </c>
      <c r="D34" s="59">
        <v>12.5</v>
      </c>
      <c r="E34" s="59" t="s">
        <v>74</v>
      </c>
      <c r="F34" s="67">
        <v>45397</v>
      </c>
      <c r="G34" s="67">
        <v>45505</v>
      </c>
      <c r="H34" s="59">
        <v>12500</v>
      </c>
      <c r="I34" s="59">
        <v>437.5</v>
      </c>
      <c r="J34" s="80">
        <f t="shared" si="0"/>
        <v>153.125</v>
      </c>
      <c r="K34" s="65">
        <v>0</v>
      </c>
      <c r="L34" s="59">
        <f t="shared" si="1"/>
        <v>98.4375</v>
      </c>
      <c r="M34" s="59">
        <f t="shared" si="2"/>
        <v>185.9375</v>
      </c>
      <c r="N34" s="59">
        <v>0</v>
      </c>
    </row>
    <row r="35" s="40" customFormat="1" ht="29.2" customHeight="1" spans="1:14">
      <c r="A35" s="54">
        <v>31</v>
      </c>
      <c r="B35" s="56" t="s">
        <v>75</v>
      </c>
      <c r="C35" s="55" t="s">
        <v>28</v>
      </c>
      <c r="D35" s="59">
        <v>60</v>
      </c>
      <c r="E35" s="59" t="s">
        <v>55</v>
      </c>
      <c r="F35" s="67">
        <v>45397</v>
      </c>
      <c r="G35" s="67">
        <v>45505</v>
      </c>
      <c r="H35" s="59">
        <v>60000</v>
      </c>
      <c r="I35" s="59">
        <v>2100</v>
      </c>
      <c r="J35" s="80">
        <f t="shared" si="0"/>
        <v>735</v>
      </c>
      <c r="K35" s="65">
        <v>0</v>
      </c>
      <c r="L35" s="59">
        <f t="shared" si="1"/>
        <v>472.5</v>
      </c>
      <c r="M35" s="59">
        <f t="shared" si="2"/>
        <v>892.5</v>
      </c>
      <c r="N35" s="59">
        <v>0</v>
      </c>
    </row>
    <row r="36" s="40" customFormat="1" ht="29.2" customHeight="1" spans="1:14">
      <c r="A36" s="54">
        <v>32</v>
      </c>
      <c r="B36" s="56" t="s">
        <v>76</v>
      </c>
      <c r="C36" s="55" t="s">
        <v>28</v>
      </c>
      <c r="D36" s="59">
        <v>22.31</v>
      </c>
      <c r="E36" s="59" t="s">
        <v>77</v>
      </c>
      <c r="F36" s="67">
        <v>45397</v>
      </c>
      <c r="G36" s="67">
        <v>45535</v>
      </c>
      <c r="H36" s="59">
        <v>22310</v>
      </c>
      <c r="I36" s="59">
        <v>780.85</v>
      </c>
      <c r="J36" s="80">
        <f t="shared" si="0"/>
        <v>273.2975</v>
      </c>
      <c r="K36" s="65">
        <v>0</v>
      </c>
      <c r="L36" s="59">
        <f t="shared" si="1"/>
        <v>175.69125</v>
      </c>
      <c r="M36" s="59">
        <f t="shared" si="2"/>
        <v>331.86125</v>
      </c>
      <c r="N36" s="59">
        <v>0</v>
      </c>
    </row>
    <row r="37" s="40" customFormat="1" ht="29.2" customHeight="1" spans="1:14">
      <c r="A37" s="54">
        <v>33</v>
      </c>
      <c r="B37" s="56" t="s">
        <v>78</v>
      </c>
      <c r="C37" s="55" t="s">
        <v>28</v>
      </c>
      <c r="D37" s="59">
        <v>300</v>
      </c>
      <c r="E37" s="59" t="s">
        <v>19</v>
      </c>
      <c r="F37" s="67">
        <v>45397</v>
      </c>
      <c r="G37" s="67">
        <v>45535</v>
      </c>
      <c r="H37" s="59">
        <v>300000</v>
      </c>
      <c r="I37" s="59">
        <v>10500</v>
      </c>
      <c r="J37" s="80">
        <f t="shared" si="0"/>
        <v>3675</v>
      </c>
      <c r="K37" s="65">
        <v>0</v>
      </c>
      <c r="L37" s="59">
        <f t="shared" si="1"/>
        <v>2362.5</v>
      </c>
      <c r="M37" s="59">
        <f t="shared" si="2"/>
        <v>4462.5</v>
      </c>
      <c r="N37" s="59">
        <v>0</v>
      </c>
    </row>
    <row r="38" s="40" customFormat="1" ht="29.2" customHeight="1" spans="1:14">
      <c r="A38" s="54">
        <v>34</v>
      </c>
      <c r="B38" s="56" t="s">
        <v>79</v>
      </c>
      <c r="C38" s="55" t="s">
        <v>28</v>
      </c>
      <c r="D38" s="59">
        <v>80</v>
      </c>
      <c r="E38" s="59" t="s">
        <v>80</v>
      </c>
      <c r="F38" s="67">
        <v>45397</v>
      </c>
      <c r="G38" s="67">
        <v>45565</v>
      </c>
      <c r="H38" s="59">
        <v>80000</v>
      </c>
      <c r="I38" s="59">
        <v>2800</v>
      </c>
      <c r="J38" s="80">
        <f t="shared" si="0"/>
        <v>980</v>
      </c>
      <c r="K38" s="65">
        <v>0</v>
      </c>
      <c r="L38" s="59">
        <f t="shared" si="1"/>
        <v>630</v>
      </c>
      <c r="M38" s="59">
        <f t="shared" si="2"/>
        <v>1190</v>
      </c>
      <c r="N38" s="59">
        <v>0</v>
      </c>
    </row>
    <row r="39" s="40" customFormat="1" ht="29.2" customHeight="1" spans="1:14">
      <c r="A39" s="54">
        <v>35</v>
      </c>
      <c r="B39" s="56" t="s">
        <v>81</v>
      </c>
      <c r="C39" s="55" t="s">
        <v>28</v>
      </c>
      <c r="D39" s="59">
        <v>345</v>
      </c>
      <c r="E39" s="59" t="s">
        <v>82</v>
      </c>
      <c r="F39" s="67">
        <v>45397</v>
      </c>
      <c r="G39" s="67">
        <v>45535</v>
      </c>
      <c r="H39" s="59">
        <v>345000</v>
      </c>
      <c r="I39" s="59">
        <v>12075</v>
      </c>
      <c r="J39" s="80">
        <f t="shared" si="0"/>
        <v>4226.25</v>
      </c>
      <c r="K39" s="65">
        <v>0</v>
      </c>
      <c r="L39" s="59">
        <f t="shared" si="1"/>
        <v>2716.875</v>
      </c>
      <c r="M39" s="59">
        <f t="shared" si="2"/>
        <v>5131.875</v>
      </c>
      <c r="N39" s="59">
        <v>0</v>
      </c>
    </row>
    <row r="40" s="40" customFormat="1" ht="29.2" customHeight="1" spans="1:14">
      <c r="A40" s="56" t="s">
        <v>20</v>
      </c>
      <c r="B40" s="56"/>
      <c r="C40" s="55"/>
      <c r="D40" s="59">
        <f t="shared" ref="D40:J40" si="3">SUM(D5:D39)</f>
        <v>3172.35</v>
      </c>
      <c r="E40" s="59"/>
      <c r="F40" s="59"/>
      <c r="G40" s="59"/>
      <c r="H40" s="59">
        <f t="shared" si="3"/>
        <v>3172350</v>
      </c>
      <c r="I40" s="59">
        <f t="shared" si="3"/>
        <v>111032.25</v>
      </c>
      <c r="J40" s="59">
        <f t="shared" si="3"/>
        <v>38861.2875</v>
      </c>
      <c r="K40" s="65">
        <v>0</v>
      </c>
      <c r="L40" s="59">
        <f>SUM(L5:L39)</f>
        <v>24982.25625</v>
      </c>
      <c r="M40" s="59">
        <f>SUM(M5:M39)</f>
        <v>47188.70625</v>
      </c>
      <c r="N40" s="59">
        <v>0</v>
      </c>
    </row>
    <row r="41" s="40" customFormat="1" ht="17.4" spans="1:14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="40" customFormat="1" ht="36" customHeight="1" spans="1:14">
      <c r="A42" s="63"/>
      <c r="B42" s="63" t="s">
        <v>21</v>
      </c>
      <c r="C42" s="63"/>
      <c r="D42" s="63"/>
      <c r="E42" s="63"/>
      <c r="F42" s="63" t="s">
        <v>22</v>
      </c>
      <c r="G42" s="63"/>
      <c r="H42" s="63"/>
      <c r="I42" s="63"/>
      <c r="J42" s="63"/>
      <c r="K42" s="63"/>
      <c r="L42" s="63"/>
      <c r="M42" s="63"/>
      <c r="N42" s="63"/>
    </row>
    <row r="43" s="40" customFormat="1" ht="25" customHeight="1" spans="1:14">
      <c r="A43" s="63"/>
      <c r="B43" s="63" t="s">
        <v>23</v>
      </c>
      <c r="C43" s="63"/>
      <c r="D43" s="63"/>
      <c r="E43" s="63"/>
      <c r="F43" s="63" t="s">
        <v>23</v>
      </c>
      <c r="G43" s="63"/>
      <c r="H43" s="63"/>
      <c r="I43" s="63"/>
      <c r="J43" s="63"/>
      <c r="K43" s="63"/>
      <c r="L43" s="63"/>
      <c r="M43" s="63"/>
      <c r="N43" s="63"/>
    </row>
  </sheetData>
  <mergeCells count="3">
    <mergeCell ref="A2:N2"/>
    <mergeCell ref="A3:N3"/>
    <mergeCell ref="A40:B40"/>
  </mergeCells>
  <pageMargins left="0.75" right="0.75" top="1" bottom="1" header="0.5" footer="0.5"/>
  <pageSetup paperSize="9" scale="3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E12" sqref="E12"/>
    </sheetView>
  </sheetViews>
  <sheetFormatPr defaultColWidth="9" defaultRowHeight="14.4"/>
  <cols>
    <col min="1" max="1" width="6.11111111111111" customWidth="1"/>
    <col min="2" max="2" width="35.6666666666667" customWidth="1"/>
    <col min="3" max="3" width="11.75" customWidth="1"/>
    <col min="4" max="4" width="13.2592592592593" customWidth="1"/>
    <col min="5" max="5" width="31.1018518518519" customWidth="1"/>
    <col min="6" max="6" width="14.3148148148148" customWidth="1"/>
    <col min="7" max="7" width="14.9722222222222" customWidth="1"/>
    <col min="8" max="8" width="18.2407407407407" customWidth="1"/>
    <col min="9" max="9" width="16" customWidth="1"/>
    <col min="10" max="10" width="8.62962962962963" customWidth="1"/>
    <col min="11" max="13" width="16" customWidth="1"/>
    <col min="14" max="14" width="14.6296296296296" customWidth="1"/>
  </cols>
  <sheetData>
    <row r="1" ht="15.6" spans="1:14">
      <c r="A1" s="38" t="s">
        <v>83</v>
      </c>
      <c r="B1" s="38"/>
      <c r="C1" s="39"/>
      <c r="D1" s="39"/>
      <c r="E1" s="38"/>
      <c r="F1" s="40"/>
      <c r="G1" s="40"/>
      <c r="H1" s="40"/>
      <c r="I1" s="40"/>
      <c r="J1" s="40"/>
      <c r="K1" s="40"/>
      <c r="L1" s="40"/>
      <c r="M1" s="40"/>
      <c r="N1" s="40"/>
    </row>
    <row r="2" ht="28.2" spans="1:14">
      <c r="A2" s="41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7.4" spans="1:14">
      <c r="A3" s="53" t="s">
        <v>85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34.8" spans="1:14">
      <c r="A4" s="54" t="s">
        <v>3</v>
      </c>
      <c r="B4" s="54" t="s">
        <v>4</v>
      </c>
      <c r="C4" s="55" t="s">
        <v>5</v>
      </c>
      <c r="D4" s="54" t="s">
        <v>6</v>
      </c>
      <c r="E4" s="54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64" t="s">
        <v>12</v>
      </c>
      <c r="K4" s="64" t="s">
        <v>86</v>
      </c>
      <c r="L4" s="64" t="s">
        <v>87</v>
      </c>
      <c r="M4" s="64" t="s">
        <v>88</v>
      </c>
      <c r="N4" s="64" t="s">
        <v>89</v>
      </c>
    </row>
    <row r="5" ht="24" customHeight="1" spans="1:14">
      <c r="A5" s="54">
        <v>1</v>
      </c>
      <c r="B5" s="57" t="s">
        <v>90</v>
      </c>
      <c r="C5" s="71" t="s">
        <v>91</v>
      </c>
      <c r="D5" s="72">
        <v>30.09</v>
      </c>
      <c r="E5" s="54" t="s">
        <v>92</v>
      </c>
      <c r="F5" s="61">
        <v>45440</v>
      </c>
      <c r="G5" s="73">
        <v>45484</v>
      </c>
      <c r="H5" s="65">
        <v>27081</v>
      </c>
      <c r="I5" s="65">
        <v>2166.48</v>
      </c>
      <c r="J5" s="59">
        <v>0</v>
      </c>
      <c r="K5" s="59">
        <f>ROUND(I5*0.05,2)</f>
        <v>108.32</v>
      </c>
      <c r="L5" s="77">
        <f>I5*27.5%</f>
        <v>595.782</v>
      </c>
      <c r="M5" s="77">
        <f>I5*27.5%</f>
        <v>595.782</v>
      </c>
      <c r="N5" s="77">
        <f>I5*40%</f>
        <v>866.592</v>
      </c>
    </row>
    <row r="6" ht="56" customHeight="1" spans="1:14">
      <c r="A6" s="54">
        <v>2</v>
      </c>
      <c r="B6" s="57" t="s">
        <v>93</v>
      </c>
      <c r="C6" s="71" t="s">
        <v>94</v>
      </c>
      <c r="D6" s="72">
        <v>60</v>
      </c>
      <c r="E6" s="57" t="s">
        <v>95</v>
      </c>
      <c r="F6" s="61">
        <v>45458</v>
      </c>
      <c r="G6" s="73">
        <v>45557</v>
      </c>
      <c r="H6" s="65">
        <v>120000</v>
      </c>
      <c r="I6" s="65">
        <v>9600</v>
      </c>
      <c r="J6" s="59">
        <v>0</v>
      </c>
      <c r="K6" s="59">
        <f>ROUND(I6*0.05,2)</f>
        <v>480</v>
      </c>
      <c r="L6" s="77">
        <f>I6*27.5%</f>
        <v>2640</v>
      </c>
      <c r="M6" s="77">
        <f>I6*27.5%</f>
        <v>2640</v>
      </c>
      <c r="N6" s="77">
        <f>I6*40%</f>
        <v>3840</v>
      </c>
    </row>
    <row r="7" ht="17.4" spans="1:14">
      <c r="A7" s="56" t="s">
        <v>20</v>
      </c>
      <c r="B7" s="56"/>
      <c r="C7" s="62"/>
      <c r="D7" s="59">
        <f t="shared" ref="D7:I7" si="0">SUM(D5:D6)</f>
        <v>90.09</v>
      </c>
      <c r="E7" s="62"/>
      <c r="F7" s="62"/>
      <c r="G7" s="62"/>
      <c r="H7" s="59">
        <f t="shared" si="0"/>
        <v>147081</v>
      </c>
      <c r="I7" s="59">
        <f t="shared" si="0"/>
        <v>11766.48</v>
      </c>
      <c r="J7" s="59">
        <v>0</v>
      </c>
      <c r="K7" s="59">
        <f t="shared" ref="K7:N7" si="1">SUM(K5:K6)</f>
        <v>588.32</v>
      </c>
      <c r="L7" s="59">
        <f t="shared" si="1"/>
        <v>3235.782</v>
      </c>
      <c r="M7" s="59">
        <f t="shared" si="1"/>
        <v>3235.782</v>
      </c>
      <c r="N7" s="59">
        <f t="shared" si="1"/>
        <v>4706.592</v>
      </c>
    </row>
    <row r="8" ht="17.4" spans="1:14">
      <c r="A8" s="74"/>
      <c r="B8" s="74"/>
      <c r="C8" s="63"/>
      <c r="D8" s="75"/>
      <c r="E8" s="63"/>
      <c r="F8" s="63"/>
      <c r="G8" s="63"/>
      <c r="H8" s="75"/>
      <c r="I8" s="75"/>
      <c r="J8" s="78"/>
      <c r="K8" s="78"/>
      <c r="L8" s="75"/>
      <c r="M8" s="75"/>
      <c r="N8" s="75"/>
    </row>
    <row r="9" spans="1:1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ht="17.4" spans="1:14">
      <c r="A10" s="63"/>
      <c r="B10" s="63" t="s">
        <v>21</v>
      </c>
      <c r="C10" s="63"/>
      <c r="D10" s="63"/>
      <c r="E10" s="63"/>
      <c r="F10" s="63" t="s">
        <v>22</v>
      </c>
      <c r="G10" s="63"/>
      <c r="H10" s="63"/>
      <c r="I10" s="63"/>
      <c r="J10" s="63"/>
      <c r="K10" s="63"/>
      <c r="L10" s="63"/>
      <c r="M10" s="63"/>
      <c r="N10" s="63"/>
    </row>
    <row r="11" ht="17.4" spans="1:14">
      <c r="A11" s="63"/>
      <c r="B11" s="63" t="s">
        <v>23</v>
      </c>
      <c r="C11" s="63"/>
      <c r="D11" s="63"/>
      <c r="E11" s="63"/>
      <c r="F11" s="63" t="s">
        <v>23</v>
      </c>
      <c r="G11" s="63"/>
      <c r="H11" s="63"/>
      <c r="I11" s="63"/>
      <c r="J11" s="63"/>
      <c r="K11" s="63"/>
      <c r="L11" s="63"/>
      <c r="M11" s="63"/>
      <c r="N11" s="63"/>
    </row>
  </sheetData>
  <mergeCells count="3">
    <mergeCell ref="A2:N2"/>
    <mergeCell ref="A3:N3"/>
    <mergeCell ref="A7:B7"/>
  </mergeCells>
  <pageMargins left="0.75" right="0.75" top="1" bottom="1" header="0.5" footer="0.5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D15" sqref="D15"/>
    </sheetView>
  </sheetViews>
  <sheetFormatPr defaultColWidth="9" defaultRowHeight="14.4"/>
  <cols>
    <col min="1" max="1" width="6.11111111111111" customWidth="1"/>
    <col min="2" max="2" width="37.8148148148148" customWidth="1"/>
    <col min="3" max="3" width="16" customWidth="1"/>
    <col min="4" max="4" width="18.2962962962963" customWidth="1"/>
    <col min="5" max="5" width="17.3611111111111" customWidth="1"/>
    <col min="6" max="6" width="35.3703703703704" customWidth="1"/>
    <col min="7" max="7" width="14.5185185185185" customWidth="1"/>
    <col min="8" max="8" width="15.4907407407407" customWidth="1"/>
    <col min="9" max="9" width="18.7592592592593" customWidth="1"/>
    <col min="10" max="10" width="17.287037037037" customWidth="1"/>
    <col min="11" max="12" width="13.4444444444444" customWidth="1"/>
    <col min="13" max="13" width="16" customWidth="1"/>
    <col min="14" max="14" width="15.1111111111111" customWidth="1"/>
    <col min="15" max="15" width="14.6666666666667" customWidth="1"/>
  </cols>
  <sheetData>
    <row r="1" ht="15.6" spans="1:15">
      <c r="A1" s="38" t="s">
        <v>96</v>
      </c>
      <c r="B1" s="38"/>
      <c r="C1" s="39"/>
      <c r="D1" s="39"/>
      <c r="E1" s="39"/>
      <c r="F1" s="38"/>
      <c r="G1" s="40"/>
      <c r="H1" s="40"/>
      <c r="I1" s="40"/>
      <c r="J1" s="40"/>
      <c r="K1" s="40"/>
      <c r="L1" s="40"/>
      <c r="M1" s="40"/>
      <c r="N1" s="40"/>
      <c r="O1" s="40"/>
    </row>
    <row r="2" ht="36.6" spans="1:15">
      <c r="A2" s="52" t="s">
        <v>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ht="17.4" spans="1:15">
      <c r="A3" s="53" t="s">
        <v>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ht="34.8" spans="1:15">
      <c r="A4" s="54" t="s">
        <v>3</v>
      </c>
      <c r="B4" s="54" t="s">
        <v>4</v>
      </c>
      <c r="C4" s="55" t="s">
        <v>5</v>
      </c>
      <c r="D4" s="54" t="s">
        <v>99</v>
      </c>
      <c r="E4" s="54" t="s">
        <v>100</v>
      </c>
      <c r="F4" s="54" t="s">
        <v>7</v>
      </c>
      <c r="G4" s="56" t="s">
        <v>8</v>
      </c>
      <c r="H4" s="56" t="s">
        <v>9</v>
      </c>
      <c r="I4" s="56" t="s">
        <v>10</v>
      </c>
      <c r="J4" s="56" t="s">
        <v>11</v>
      </c>
      <c r="K4" s="64" t="s">
        <v>101</v>
      </c>
      <c r="L4" s="64" t="s">
        <v>86</v>
      </c>
      <c r="M4" s="64" t="s">
        <v>87</v>
      </c>
      <c r="N4" s="64" t="s">
        <v>88</v>
      </c>
      <c r="O4" s="64" t="s">
        <v>89</v>
      </c>
    </row>
    <row r="5" ht="55" customHeight="1" spans="1:15">
      <c r="A5" s="54">
        <v>1</v>
      </c>
      <c r="B5" s="57" t="s">
        <v>102</v>
      </c>
      <c r="C5" s="58" t="s">
        <v>103</v>
      </c>
      <c r="D5" s="57">
        <v>53.5</v>
      </c>
      <c r="E5" s="66">
        <v>0.04</v>
      </c>
      <c r="F5" s="54" t="s">
        <v>104</v>
      </c>
      <c r="G5" s="67">
        <v>45458</v>
      </c>
      <c r="H5" s="67">
        <v>45519</v>
      </c>
      <c r="I5" s="65">
        <v>160500</v>
      </c>
      <c r="J5" s="65">
        <v>6420</v>
      </c>
      <c r="K5" s="65">
        <v>0</v>
      </c>
      <c r="L5" s="65">
        <f>J5*0.05</f>
        <v>321</v>
      </c>
      <c r="M5" s="68">
        <f>J5*0.275</f>
        <v>1765.5</v>
      </c>
      <c r="N5" s="68">
        <f>J5*0.275</f>
        <v>1765.5</v>
      </c>
      <c r="O5" s="68">
        <f>J5*0.4</f>
        <v>2568</v>
      </c>
    </row>
    <row r="6" ht="51" customHeight="1" spans="1:15">
      <c r="A6" s="54">
        <v>2</v>
      </c>
      <c r="B6" s="56" t="s">
        <v>105</v>
      </c>
      <c r="C6" s="54" t="s">
        <v>103</v>
      </c>
      <c r="D6" s="56">
        <v>48</v>
      </c>
      <c r="E6" s="66">
        <v>0.04</v>
      </c>
      <c r="F6" s="56" t="s">
        <v>106</v>
      </c>
      <c r="G6" s="67">
        <v>45458</v>
      </c>
      <c r="H6" s="67">
        <v>45519</v>
      </c>
      <c r="I6" s="59">
        <v>144000</v>
      </c>
      <c r="J6" s="59">
        <v>5760</v>
      </c>
      <c r="K6" s="65">
        <v>0</v>
      </c>
      <c r="L6" s="65">
        <f>J6*0.05</f>
        <v>288</v>
      </c>
      <c r="M6" s="68">
        <f>J6*0.275</f>
        <v>1584</v>
      </c>
      <c r="N6" s="68">
        <f>J6*0.275</f>
        <v>1584</v>
      </c>
      <c r="O6" s="68">
        <f>J6*0.4</f>
        <v>2304</v>
      </c>
    </row>
    <row r="7" ht="17.4" spans="1:15">
      <c r="A7" s="56" t="s">
        <v>20</v>
      </c>
      <c r="B7" s="56"/>
      <c r="C7" s="62"/>
      <c r="D7" s="56">
        <f>SUM(D5:D6)</f>
        <v>101.5</v>
      </c>
      <c r="E7" s="59"/>
      <c r="F7" s="62"/>
      <c r="G7" s="62"/>
      <c r="H7" s="62"/>
      <c r="I7" s="59">
        <f t="shared" ref="I7:O7" si="0">SUM(I5:I6)</f>
        <v>304500</v>
      </c>
      <c r="J7" s="59">
        <f t="shared" si="0"/>
        <v>12180</v>
      </c>
      <c r="K7" s="59">
        <f>SUM(K5:K5)</f>
        <v>0</v>
      </c>
      <c r="L7" s="59">
        <f t="shared" si="0"/>
        <v>609</v>
      </c>
      <c r="M7" s="59">
        <f t="shared" si="0"/>
        <v>3349.5</v>
      </c>
      <c r="N7" s="59">
        <f t="shared" si="0"/>
        <v>3349.5</v>
      </c>
      <c r="O7" s="59">
        <f t="shared" si="0"/>
        <v>4872</v>
      </c>
    </row>
    <row r="8" spans="1: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69"/>
      <c r="N8" s="40"/>
      <c r="O8" s="40"/>
    </row>
    <row r="9" spans="1: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ht="17.4" spans="1:15">
      <c r="A10" s="51"/>
      <c r="B10" s="63" t="s">
        <v>21</v>
      </c>
      <c r="C10" s="63"/>
      <c r="D10" s="63"/>
      <c r="E10" s="63"/>
      <c r="F10" s="63"/>
      <c r="G10" s="63" t="s">
        <v>22</v>
      </c>
      <c r="H10" s="51"/>
      <c r="I10" s="70"/>
      <c r="J10" s="51"/>
      <c r="K10" s="51"/>
      <c r="L10" s="51"/>
      <c r="M10" s="51"/>
      <c r="N10" s="51"/>
      <c r="O10" s="51"/>
    </row>
    <row r="11" ht="17.4" spans="1:15">
      <c r="A11" s="51"/>
      <c r="B11" s="63" t="s">
        <v>23</v>
      </c>
      <c r="C11" s="63"/>
      <c r="D11" s="63"/>
      <c r="E11" s="63"/>
      <c r="F11" s="63"/>
      <c r="G11" s="63" t="s">
        <v>23</v>
      </c>
      <c r="H11" s="51"/>
      <c r="I11" s="51"/>
      <c r="J11" s="51"/>
      <c r="K11" s="51"/>
      <c r="L11" s="51"/>
      <c r="M11" s="51"/>
      <c r="N11" s="51"/>
      <c r="O11" s="51"/>
    </row>
  </sheetData>
  <mergeCells count="3">
    <mergeCell ref="A2:O2"/>
    <mergeCell ref="A3:O3"/>
    <mergeCell ref="A7:B7"/>
  </mergeCells>
  <pageMargins left="0.75" right="0.75" top="1" bottom="1" header="0.5" footer="0.5"/>
  <pageSetup paperSize="9" scale="4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A1" sqref="A1:O11"/>
    </sheetView>
  </sheetViews>
  <sheetFormatPr defaultColWidth="9" defaultRowHeight="14.4"/>
  <cols>
    <col min="1" max="1" width="6.11111111111111" customWidth="1"/>
    <col min="2" max="2" width="36.5555555555556" customWidth="1"/>
    <col min="3" max="3" width="20.1388888888889" customWidth="1"/>
    <col min="4" max="5" width="19.4074074074074" customWidth="1"/>
    <col min="6" max="6" width="38.7222222222222" customWidth="1"/>
    <col min="7" max="7" width="14.5185185185185" customWidth="1"/>
    <col min="8" max="8" width="15.4907407407407" customWidth="1"/>
    <col min="9" max="9" width="18.7592592592593" customWidth="1"/>
    <col min="10" max="10" width="17.287037037037" customWidth="1"/>
    <col min="11" max="11" width="14.9907407407407" customWidth="1"/>
    <col min="12" max="12" width="15.2777777777778" customWidth="1"/>
    <col min="13" max="13" width="16" customWidth="1"/>
    <col min="14" max="14" width="15.1111111111111" customWidth="1"/>
    <col min="15" max="15" width="14.6666666666667" customWidth="1"/>
  </cols>
  <sheetData>
    <row r="1" ht="15.6" spans="1:15">
      <c r="A1" s="38" t="s">
        <v>107</v>
      </c>
      <c r="B1" s="38"/>
      <c r="C1" s="39"/>
      <c r="D1" s="39"/>
      <c r="E1" s="39"/>
      <c r="F1" s="38"/>
      <c r="G1" s="40"/>
      <c r="H1" s="40"/>
      <c r="I1" s="40"/>
      <c r="J1" s="40"/>
      <c r="K1" s="40"/>
      <c r="L1" s="40"/>
      <c r="M1" s="40"/>
      <c r="N1" s="40"/>
      <c r="O1" s="40"/>
    </row>
    <row r="2" ht="36.6" spans="1:15">
      <c r="A2" s="52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ht="17.4" spans="1:15">
      <c r="A3" s="53" t="s">
        <v>109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ht="34.8" spans="1:15">
      <c r="A4" s="54" t="s">
        <v>3</v>
      </c>
      <c r="B4" s="54" t="s">
        <v>4</v>
      </c>
      <c r="C4" s="55" t="s">
        <v>5</v>
      </c>
      <c r="D4" s="54" t="s">
        <v>99</v>
      </c>
      <c r="E4" s="54" t="s">
        <v>100</v>
      </c>
      <c r="F4" s="54" t="s">
        <v>7</v>
      </c>
      <c r="G4" s="56" t="s">
        <v>8</v>
      </c>
      <c r="H4" s="56" t="s">
        <v>9</v>
      </c>
      <c r="I4" s="56" t="s">
        <v>10</v>
      </c>
      <c r="J4" s="56" t="s">
        <v>11</v>
      </c>
      <c r="K4" s="64" t="s">
        <v>101</v>
      </c>
      <c r="L4" s="64" t="s">
        <v>86</v>
      </c>
      <c r="M4" s="64" t="s">
        <v>87</v>
      </c>
      <c r="N4" s="64" t="s">
        <v>88</v>
      </c>
      <c r="O4" s="64" t="s">
        <v>89</v>
      </c>
    </row>
    <row r="5" ht="34.8" spans="1:15">
      <c r="A5" s="54">
        <v>1</v>
      </c>
      <c r="B5" s="57" t="s">
        <v>110</v>
      </c>
      <c r="C5" s="58" t="s">
        <v>111</v>
      </c>
      <c r="D5" s="59">
        <v>40</v>
      </c>
      <c r="E5" s="60">
        <f>J5/I5</f>
        <v>0.07</v>
      </c>
      <c r="F5" s="54" t="s">
        <v>112</v>
      </c>
      <c r="G5" s="61">
        <v>45458</v>
      </c>
      <c r="H5" s="61">
        <v>45536</v>
      </c>
      <c r="I5" s="65">
        <v>120000</v>
      </c>
      <c r="J5" s="65">
        <v>8400</v>
      </c>
      <c r="K5" s="65">
        <v>0</v>
      </c>
      <c r="L5" s="65">
        <f>J5*0.05</f>
        <v>420</v>
      </c>
      <c r="M5" s="59">
        <f>J5*0.275</f>
        <v>2310</v>
      </c>
      <c r="N5" s="59">
        <f>J5*0.275</f>
        <v>2310</v>
      </c>
      <c r="O5" s="59">
        <f>J5*0.4</f>
        <v>3360</v>
      </c>
    </row>
    <row r="6" ht="17.4" spans="1:15">
      <c r="A6" s="56" t="s">
        <v>20</v>
      </c>
      <c r="B6" s="56"/>
      <c r="C6" s="62"/>
      <c r="D6" s="59">
        <f>SUM(D5:D5)</f>
        <v>40</v>
      </c>
      <c r="E6" s="59"/>
      <c r="F6" s="62"/>
      <c r="G6" s="62"/>
      <c r="H6" s="62"/>
      <c r="I6" s="59">
        <f t="shared" ref="I6:O6" si="0">SUM(I5:I5)</f>
        <v>120000</v>
      </c>
      <c r="J6" s="59">
        <f t="shared" si="0"/>
        <v>8400</v>
      </c>
      <c r="K6" s="59">
        <f t="shared" si="0"/>
        <v>0</v>
      </c>
      <c r="L6" s="59">
        <f t="shared" si="0"/>
        <v>420</v>
      </c>
      <c r="M6" s="59">
        <f t="shared" si="0"/>
        <v>2310</v>
      </c>
      <c r="N6" s="59">
        <f t="shared" si="0"/>
        <v>2310</v>
      </c>
      <c r="O6" s="59">
        <f t="shared" si="0"/>
        <v>3360</v>
      </c>
    </row>
    <row r="7" spans="1:1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ht="17.4" spans="1:15">
      <c r="A9" s="51"/>
      <c r="B9" s="63" t="s">
        <v>21</v>
      </c>
      <c r="C9" s="63"/>
      <c r="D9" s="63"/>
      <c r="E9" s="63"/>
      <c r="F9" s="63"/>
      <c r="G9" s="63" t="s">
        <v>22</v>
      </c>
      <c r="H9" s="51"/>
      <c r="I9" s="51"/>
      <c r="J9" s="51"/>
      <c r="K9" s="51"/>
      <c r="L9" s="51"/>
      <c r="M9" s="51"/>
      <c r="N9" s="51"/>
      <c r="O9" s="51"/>
    </row>
    <row r="10" ht="17.4" spans="1:15">
      <c r="A10" s="51"/>
      <c r="B10" s="63" t="s">
        <v>23</v>
      </c>
      <c r="C10" s="63"/>
      <c r="D10" s="63"/>
      <c r="E10" s="63"/>
      <c r="F10" s="63"/>
      <c r="G10" s="63" t="s">
        <v>23</v>
      </c>
      <c r="H10" s="51"/>
      <c r="I10" s="51"/>
      <c r="J10" s="51"/>
      <c r="K10" s="51"/>
      <c r="L10" s="51"/>
      <c r="M10" s="51"/>
      <c r="N10" s="51"/>
      <c r="O10" s="51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</sheetData>
  <mergeCells count="3">
    <mergeCell ref="A2:O2"/>
    <mergeCell ref="A3:O3"/>
    <mergeCell ref="A6:B6"/>
  </mergeCells>
  <pageMargins left="0.75" right="0.75" top="1" bottom="1" header="0.5" footer="0.5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opLeftCell="E1" workbookViewId="0">
      <selection activeCell="B9" sqref="B9"/>
    </sheetView>
  </sheetViews>
  <sheetFormatPr defaultColWidth="9" defaultRowHeight="14.4"/>
  <cols>
    <col min="1" max="1" width="7.38888888888889" customWidth="1"/>
    <col min="2" max="2" width="16.5555555555556" customWidth="1"/>
    <col min="3" max="3" width="16.8888888888889" customWidth="1"/>
    <col min="4" max="4" width="13.7037037037037" customWidth="1"/>
    <col min="5" max="5" width="33.3333333333333" customWidth="1"/>
    <col min="6" max="6" width="17.5" customWidth="1"/>
    <col min="7" max="7" width="16.6018518518519" customWidth="1"/>
    <col min="8" max="8" width="17.5" customWidth="1"/>
    <col min="9" max="9" width="17.0925925925926" customWidth="1"/>
    <col min="10" max="10" width="16.6666666666667" customWidth="1"/>
    <col min="11" max="11" width="15" customWidth="1"/>
    <col min="12" max="12" width="17.7777777777778" customWidth="1"/>
    <col min="13" max="13" width="16.1111111111111" customWidth="1"/>
    <col min="14" max="14" width="18.7777777777778" customWidth="1"/>
  </cols>
  <sheetData>
    <row r="1" ht="17.4" spans="1:14">
      <c r="A1" s="37" t="s">
        <v>113</v>
      </c>
      <c r="B1" s="38"/>
      <c r="C1" s="39"/>
      <c r="D1" s="39"/>
      <c r="E1" s="38"/>
      <c r="F1" s="40"/>
      <c r="G1" s="40"/>
      <c r="H1" s="40"/>
      <c r="I1" s="40"/>
      <c r="J1" s="40"/>
      <c r="K1" s="40"/>
      <c r="L1" s="40"/>
      <c r="M1" s="40"/>
      <c r="N1" s="40"/>
    </row>
    <row r="2" ht="28.2" spans="1:14">
      <c r="A2" s="41" t="s">
        <v>114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36" customFormat="1" ht="15.6" spans="1:14">
      <c r="A3" s="42" t="s">
        <v>115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="36" customFormat="1" ht="15.6" spans="1:14">
      <c r="A4" s="43" t="s">
        <v>3</v>
      </c>
      <c r="B4" s="43" t="s">
        <v>4</v>
      </c>
      <c r="C4" s="44" t="s">
        <v>5</v>
      </c>
      <c r="D4" s="43" t="s">
        <v>6</v>
      </c>
      <c r="E4" s="43" t="s">
        <v>7</v>
      </c>
      <c r="F4" s="45" t="s">
        <v>8</v>
      </c>
      <c r="G4" s="45" t="s">
        <v>9</v>
      </c>
      <c r="H4" s="45" t="s">
        <v>10</v>
      </c>
      <c r="I4" s="45" t="s">
        <v>11</v>
      </c>
      <c r="J4" s="45" t="s">
        <v>12</v>
      </c>
      <c r="K4" s="45" t="s">
        <v>13</v>
      </c>
      <c r="L4" s="45" t="s">
        <v>14</v>
      </c>
      <c r="M4" s="45" t="s">
        <v>15</v>
      </c>
      <c r="N4" s="45" t="s">
        <v>16</v>
      </c>
    </row>
    <row r="5" s="36" customFormat="1" ht="36" customHeight="1" spans="1:14">
      <c r="A5" s="43">
        <v>1</v>
      </c>
      <c r="B5" s="46" t="s">
        <v>102</v>
      </c>
      <c r="C5" s="44" t="s">
        <v>116</v>
      </c>
      <c r="D5" s="47">
        <v>53.5</v>
      </c>
      <c r="E5" s="43" t="s">
        <v>104</v>
      </c>
      <c r="F5" s="48">
        <v>45458</v>
      </c>
      <c r="G5" s="48">
        <v>45822</v>
      </c>
      <c r="H5" s="49">
        <v>802500</v>
      </c>
      <c r="I5" s="49">
        <v>24075</v>
      </c>
      <c r="J5" s="50">
        <v>0</v>
      </c>
      <c r="K5" s="50">
        <f>I5*0.05</f>
        <v>1203.75</v>
      </c>
      <c r="L5" s="50">
        <f>ROUND(I5*0.275,2)</f>
        <v>6620.63</v>
      </c>
      <c r="M5" s="50">
        <f>ROUND(I5*0.275,2)</f>
        <v>6620.63</v>
      </c>
      <c r="N5" s="50">
        <f>I5*0.4</f>
        <v>9630</v>
      </c>
    </row>
    <row r="6" s="36" customFormat="1" ht="15.6" spans="1:14">
      <c r="A6" s="45" t="s">
        <v>20</v>
      </c>
      <c r="B6" s="45"/>
      <c r="C6" s="45"/>
      <c r="D6" s="50">
        <f t="shared" ref="D6:N6" si="0">SUM(D5:D5)</f>
        <v>53.5</v>
      </c>
      <c r="E6" s="45"/>
      <c r="F6" s="45"/>
      <c r="G6" s="45"/>
      <c r="H6" s="50">
        <f t="shared" si="0"/>
        <v>802500</v>
      </c>
      <c r="I6" s="50">
        <f t="shared" si="0"/>
        <v>24075</v>
      </c>
      <c r="J6" s="50">
        <f t="shared" si="0"/>
        <v>0</v>
      </c>
      <c r="K6" s="50">
        <f t="shared" si="0"/>
        <v>1203.75</v>
      </c>
      <c r="L6" s="50">
        <f t="shared" si="0"/>
        <v>6620.63</v>
      </c>
      <c r="M6" s="50">
        <f t="shared" si="0"/>
        <v>6620.63</v>
      </c>
      <c r="N6" s="50">
        <f t="shared" si="0"/>
        <v>9630</v>
      </c>
    </row>
    <row r="7" s="36" customFormat="1" ht="15.6" spans="1:1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="36" customFormat="1" ht="15.6" spans="1:14">
      <c r="A8" s="51"/>
      <c r="B8" s="51" t="s">
        <v>21</v>
      </c>
      <c r="C8" s="51"/>
      <c r="D8" s="51"/>
      <c r="E8" s="51"/>
      <c r="F8" s="51" t="s">
        <v>22</v>
      </c>
      <c r="G8" s="51"/>
      <c r="H8" s="51"/>
      <c r="I8" s="51"/>
      <c r="J8" s="51"/>
      <c r="K8" s="51"/>
      <c r="L8" s="51"/>
      <c r="M8" s="51"/>
      <c r="N8" s="51"/>
    </row>
    <row r="9" s="36" customFormat="1" ht="15.6" spans="1:14">
      <c r="A9" s="51"/>
      <c r="B9" s="51" t="s">
        <v>23</v>
      </c>
      <c r="C9" s="51"/>
      <c r="D9" s="51"/>
      <c r="E9" s="51"/>
      <c r="F9" s="51" t="s">
        <v>23</v>
      </c>
      <c r="G9" s="51"/>
      <c r="H9" s="51"/>
      <c r="I9" s="51"/>
      <c r="J9" s="51"/>
      <c r="K9" s="51"/>
      <c r="L9" s="51"/>
      <c r="M9" s="51"/>
      <c r="N9" s="51"/>
    </row>
    <row r="10" s="36" customFormat="1" ht="15.6"/>
  </sheetData>
  <mergeCells count="4">
    <mergeCell ref="A2:N2"/>
    <mergeCell ref="A3:N3"/>
    <mergeCell ref="A6:B6"/>
    <mergeCell ref="F9:G9"/>
  </mergeCells>
  <pageMargins left="0.75" right="0.75" top="1" bottom="1" header="0.5" footer="0.5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tabSelected="1" view="pageLayout" zoomScaleNormal="100" workbookViewId="0">
      <selection activeCell="I7" sqref="I7"/>
    </sheetView>
  </sheetViews>
  <sheetFormatPr defaultColWidth="9" defaultRowHeight="14.4"/>
  <cols>
    <col min="1" max="1" width="4.62037037037037" style="3" customWidth="1"/>
    <col min="2" max="2" width="9.50925925925926" style="2" customWidth="1"/>
    <col min="3" max="3" width="5.97222222222222" style="3" customWidth="1"/>
    <col min="4" max="4" width="9.10185185185185" style="3" customWidth="1"/>
    <col min="5" max="5" width="7.74074074074074" style="3" customWidth="1"/>
    <col min="6" max="7" width="9.63888888888889" style="3" customWidth="1"/>
    <col min="8" max="8" width="12.2222222222222" style="3" customWidth="1"/>
    <col min="9" max="9" width="11.4074074074074" style="3" customWidth="1"/>
    <col min="10" max="10" width="6.78703703703704" style="3" customWidth="1"/>
    <col min="11" max="11" width="11.5462962962963" style="3" customWidth="1"/>
    <col min="12" max="12" width="11.6851851851852" style="3" customWidth="1"/>
    <col min="13" max="13" width="11.2777777777778" style="4" customWidth="1"/>
    <col min="14" max="14" width="11.2777777777778" style="3" customWidth="1"/>
    <col min="15" max="15" width="12.6296296296296" style="3" customWidth="1"/>
    <col min="16" max="16384" width="9" style="3"/>
  </cols>
  <sheetData>
    <row r="1" s="1" customFormat="1" ht="29" customHeight="1" spans="1:15">
      <c r="A1" s="5" t="s">
        <v>117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7" customHeight="1" spans="1:15">
      <c r="A2" s="6" t="s">
        <v>118</v>
      </c>
      <c r="B2" s="6"/>
      <c r="C2" s="6"/>
      <c r="D2" s="6"/>
      <c r="F2" s="6" t="s">
        <v>119</v>
      </c>
      <c r="G2" s="6"/>
      <c r="H2" s="6"/>
      <c r="I2" s="25"/>
      <c r="J2" s="25"/>
      <c r="K2" s="25"/>
      <c r="L2" s="25"/>
      <c r="M2" s="26"/>
      <c r="O2" s="27" t="s">
        <v>120</v>
      </c>
    </row>
    <row r="3" s="2" customFormat="1" ht="35" customHeight="1" spans="1:15">
      <c r="A3" s="7" t="s">
        <v>3</v>
      </c>
      <c r="B3" s="7" t="s">
        <v>4</v>
      </c>
      <c r="C3" s="7" t="s">
        <v>121</v>
      </c>
      <c r="D3" s="7" t="s">
        <v>99</v>
      </c>
      <c r="E3" s="7" t="s">
        <v>122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123</v>
      </c>
      <c r="O3" s="7" t="s">
        <v>124</v>
      </c>
    </row>
    <row r="4" s="2" customFormat="1" ht="44" customHeight="1" spans="1:15">
      <c r="A4" s="7">
        <v>1</v>
      </c>
      <c r="B4" s="8" t="s">
        <v>125</v>
      </c>
      <c r="C4" s="8" t="s">
        <v>126</v>
      </c>
      <c r="D4" s="9">
        <v>158.7</v>
      </c>
      <c r="E4" s="10" t="s">
        <v>127</v>
      </c>
      <c r="F4" s="11" t="s">
        <v>128</v>
      </c>
      <c r="G4" s="11" t="s">
        <v>129</v>
      </c>
      <c r="H4" s="9">
        <v>476100</v>
      </c>
      <c r="I4" s="9">
        <v>38088</v>
      </c>
      <c r="J4" s="9">
        <v>0</v>
      </c>
      <c r="K4" s="9">
        <v>1904.4</v>
      </c>
      <c r="L4" s="9">
        <v>10474.2</v>
      </c>
      <c r="M4" s="9">
        <v>10474.2</v>
      </c>
      <c r="N4" s="9">
        <v>15235.2</v>
      </c>
      <c r="O4" s="8" t="s">
        <v>130</v>
      </c>
    </row>
    <row r="5" s="2" customFormat="1" ht="35" customHeight="1" spans="1:15">
      <c r="A5" s="7">
        <v>2</v>
      </c>
      <c r="B5" s="8" t="s">
        <v>131</v>
      </c>
      <c r="C5" s="12" t="s">
        <v>132</v>
      </c>
      <c r="D5" s="9">
        <v>160.2</v>
      </c>
      <c r="E5" s="10" t="s">
        <v>133</v>
      </c>
      <c r="F5" s="11" t="s">
        <v>134</v>
      </c>
      <c r="G5" s="11" t="s">
        <v>135</v>
      </c>
      <c r="H5" s="9">
        <v>480600</v>
      </c>
      <c r="I5" s="9">
        <v>38448</v>
      </c>
      <c r="J5" s="9">
        <v>0</v>
      </c>
      <c r="K5" s="9">
        <v>1922.4</v>
      </c>
      <c r="L5" s="9">
        <v>10573.2</v>
      </c>
      <c r="M5" s="9">
        <v>10573.2</v>
      </c>
      <c r="N5" s="9">
        <v>15379.2</v>
      </c>
      <c r="O5" s="8" t="s">
        <v>136</v>
      </c>
    </row>
    <row r="6" ht="30" customHeight="1" spans="1:15">
      <c r="A6" s="13" t="s">
        <v>137</v>
      </c>
      <c r="B6" s="14"/>
      <c r="C6" s="15"/>
      <c r="D6" s="16">
        <f t="shared" ref="D6:I6" si="0">SUM(D4:D5)</f>
        <v>318.9</v>
      </c>
      <c r="E6" s="17"/>
      <c r="F6" s="17"/>
      <c r="G6" s="17"/>
      <c r="H6" s="18">
        <f t="shared" si="0"/>
        <v>956700</v>
      </c>
      <c r="I6" s="18">
        <f t="shared" si="0"/>
        <v>76536</v>
      </c>
      <c r="J6" s="28">
        <v>0</v>
      </c>
      <c r="K6" s="28">
        <f t="shared" ref="K6:N6" si="1">SUM(K4:K5)</f>
        <v>3826.8</v>
      </c>
      <c r="L6" s="28">
        <f t="shared" si="1"/>
        <v>21047.4</v>
      </c>
      <c r="M6" s="18">
        <f t="shared" si="1"/>
        <v>21047.4</v>
      </c>
      <c r="N6" s="18">
        <f t="shared" si="1"/>
        <v>30614.4</v>
      </c>
      <c r="O6" s="29"/>
    </row>
    <row r="7" ht="30" customHeight="1" spans="1:14">
      <c r="A7" s="19"/>
      <c r="B7" s="19"/>
      <c r="C7" s="19"/>
      <c r="D7" s="20"/>
      <c r="E7" s="19"/>
      <c r="F7" s="19"/>
      <c r="G7" s="19"/>
      <c r="H7" s="20"/>
      <c r="I7" s="20"/>
      <c r="J7" s="30"/>
      <c r="K7" s="31"/>
      <c r="L7" s="31"/>
      <c r="M7" s="32"/>
      <c r="N7" s="33"/>
    </row>
    <row r="8" ht="22" customHeight="1" spans="1:14">
      <c r="A8" s="19"/>
      <c r="B8" s="19"/>
      <c r="C8" s="19"/>
      <c r="D8" s="19"/>
      <c r="E8" s="19"/>
      <c r="F8" s="19"/>
      <c r="G8" s="19"/>
      <c r="H8" s="19"/>
      <c r="I8" s="19"/>
      <c r="J8" s="30"/>
      <c r="K8" s="31"/>
      <c r="L8" s="31"/>
      <c r="M8" s="32"/>
      <c r="N8" s="33"/>
    </row>
    <row r="9" ht="24" customHeight="1" spans="1:11">
      <c r="A9" s="21" t="s">
        <v>21</v>
      </c>
      <c r="B9" s="21"/>
      <c r="C9" s="22"/>
      <c r="D9" s="22"/>
      <c r="E9" s="22"/>
      <c r="F9" s="22"/>
      <c r="G9" s="22" t="s">
        <v>138</v>
      </c>
      <c r="H9" s="22"/>
      <c r="I9" s="22"/>
      <c r="J9" s="22"/>
      <c r="K9" s="34"/>
    </row>
    <row r="10" ht="18" customHeight="1" spans="1:11">
      <c r="A10" s="22" t="s">
        <v>139</v>
      </c>
      <c r="B10" s="23" t="s">
        <v>140</v>
      </c>
      <c r="C10" s="24" t="s">
        <v>141</v>
      </c>
      <c r="D10" s="21" t="s">
        <v>142</v>
      </c>
      <c r="E10" s="22"/>
      <c r="F10" s="22"/>
      <c r="G10" s="22" t="s">
        <v>139</v>
      </c>
      <c r="H10" s="23" t="s">
        <v>140</v>
      </c>
      <c r="I10" s="24" t="s">
        <v>141</v>
      </c>
      <c r="J10" s="21" t="s">
        <v>142</v>
      </c>
      <c r="K10" s="35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7" ht="27" customHeight="1"/>
    <row r="138" ht="27" customHeight="1"/>
    <row r="139" ht="21.75" customHeight="1"/>
    <row r="140" ht="19.5" customHeight="1"/>
  </sheetData>
  <mergeCells count="3">
    <mergeCell ref="A1:O1"/>
    <mergeCell ref="A6:C6"/>
    <mergeCell ref="A9:B9"/>
  </mergeCells>
  <pageMargins left="0.322916666666667" right="0.1875" top="0.66875" bottom="0.66875" header="0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玉米</vt:lpstr>
      <vt:lpstr>水稻</vt:lpstr>
      <vt:lpstr>蔬菜</vt:lpstr>
      <vt:lpstr>花卉种植</vt:lpstr>
      <vt:lpstr>苗木</vt:lpstr>
      <vt:lpstr>温室大棚</vt:lpstr>
      <vt:lpstr>水果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周美伶</dc:creator>
  <cp:lastModifiedBy>王紫莹</cp:lastModifiedBy>
  <dcterms:created xsi:type="dcterms:W3CDTF">2024-07-08T02:26:00Z</dcterms:created>
  <dcterms:modified xsi:type="dcterms:W3CDTF">2024-07-16T09:19:23Z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9C1149E390E149F985424E84E6E90EF4</vt:lpwstr>
  </property>
</Properties>
</file>